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nl_\OneDrive\Рабочий стол\Перспективное_меню_лагерь_2025_7-11_лет_(1).xlsx,_Перспективное_меню_лагерь_2025_с_12_лет_и_старше_(1).xlsx\"/>
    </mc:Choice>
  </mc:AlternateContent>
  <bookViews>
    <workbookView xWindow="0" yWindow="0" windowWidth="23040" windowHeight="9264"/>
  </bookViews>
  <sheets>
    <sheet name="ТИТУЛ!" sheetId="12" r:id="rId1"/>
    <sheet name="титул (2)" sheetId="11" state="hidden" r:id="rId2"/>
    <sheet name="ТИТУЛ 2" sheetId="10" state="hidden" r:id="rId3"/>
    <sheet name="на выход" sheetId="1" r:id="rId4"/>
    <sheet name="сводки БЖУ" sheetId="2" r:id="rId5"/>
    <sheet name="сводки по продуктам" sheetId="5" r:id="rId6"/>
    <sheet name="библиография" sheetId="7" r:id="rId7"/>
    <sheet name="Лист1" sheetId="8" state="hidden" r:id="rId8"/>
  </sheets>
  <definedNames>
    <definedName name="_xlnm.Print_Area" localSheetId="6">библиография!$A$1:$A$13</definedName>
    <definedName name="_xlnm.Print_Area" localSheetId="3">'на выход'!$A$1:$S$279</definedName>
    <definedName name="_xlnm.Print_Area" localSheetId="5">'сводки по продуктам'!$A$1:$L$32</definedName>
    <definedName name="_xlnm.Print_Area" localSheetId="1">'титул (2)'!$A$1:$D$26</definedName>
    <definedName name="_xlnm.Print_Area" localSheetId="0">'ТИТУЛ!'!$A$1:$C$30</definedName>
  </definedNames>
  <calcPr calcId="162913"/>
</workbook>
</file>

<file path=xl/calcChain.xml><?xml version="1.0" encoding="utf-8"?>
<calcChain xmlns="http://schemas.openxmlformats.org/spreadsheetml/2006/main"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I16" i="8"/>
  <c r="G16" i="8"/>
  <c r="H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</calcChain>
</file>

<file path=xl/sharedStrings.xml><?xml version="1.0" encoding="utf-8"?>
<sst xmlns="http://schemas.openxmlformats.org/spreadsheetml/2006/main" count="861" uniqueCount="330">
  <si>
    <t>Наименование блюда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</si>
  <si>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</si>
  <si>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</si>
  <si>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</si>
  <si>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</si>
  <si>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</si>
  <si>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</si>
  <si>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</si>
  <si>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</si>
  <si>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</si>
  <si>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</si>
  <si>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</si>
  <si>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Mg</t>
  </si>
  <si>
    <t>Fe</t>
  </si>
  <si>
    <t>Обед</t>
  </si>
  <si>
    <t>Итого за 1 день</t>
  </si>
  <si>
    <t>День недели</t>
  </si>
  <si>
    <t>Энергетическая ценность на 10 дней, (ккал)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</si>
  <si>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</si>
  <si>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</si>
  <si>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</si>
  <si>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</si>
  <si>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</si>
  <si>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</si>
  <si>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</si>
  <si>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</si>
  <si>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</si>
  <si>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</si>
  <si>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</si>
  <si>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</si>
  <si>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</si>
  <si>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</si>
  <si>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-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</si>
  <si>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</si>
  <si>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</si>
  <si>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</si>
  <si>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</si>
  <si>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</si>
  <si>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</si>
  <si>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</si>
  <si>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</si>
  <si>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</si>
  <si>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</si>
  <si>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</si>
  <si>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</si>
  <si>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</si>
  <si>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</si>
  <si>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</si>
  <si>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</si>
  <si>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</si>
  <si>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</si>
  <si>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</si>
  <si>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</si>
  <si>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</si>
  <si>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</si>
  <si>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</si>
  <si>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</si>
  <si>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</si>
  <si>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</si>
  <si>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</si>
  <si>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</si>
  <si>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</si>
  <si>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</si>
  <si>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</si>
  <si>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Директор  ООО «Фабрика Социального питания»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</si>
  <si>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</si>
  <si>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</si>
  <si>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</si>
  <si>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</si>
  <si>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</si>
  <si>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</si>
  <si>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</si>
  <si>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</si>
  <si>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</si>
  <si>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</si>
  <si>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</si>
  <si>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</si>
  <si>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</si>
  <si>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</si>
  <si>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</si>
  <si>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</si>
  <si>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</si>
  <si>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</si>
  <si>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</si>
  <si>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</si>
  <si>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</si>
  <si>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</si>
  <si>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</si>
  <si>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</si>
  <si>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МКУ "Управление образования Шебекинского  городского округа"</t>
  </si>
  <si>
    <t>_______________________Ивантеева Н.В.</t>
  </si>
  <si>
    <t>В1</t>
  </si>
  <si>
    <t>Р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</si>
  <si>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</si>
  <si>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>Примечание-*замена блюда в осенне-зимний период</t>
  </si>
  <si>
    <t>Примечание-**замена блюда после 1 марта 2025г.</t>
  </si>
  <si>
    <t>Примечание-***могут быть использованы фрукты: яблоки, бананы, апельсины, мандарины, груши.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</si>
  <si>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</si>
  <si>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Недостаток, гр</t>
  </si>
  <si>
    <t>Избыток, гр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</si>
  <si>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</si>
  <si>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</si>
  <si>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</si>
  <si>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</si>
  <si>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Рыба-филе </t>
  </si>
  <si>
    <t>Какао-порошок</t>
  </si>
  <si>
    <t>Крахмал</t>
  </si>
  <si>
    <t xml:space="preserve">Генеральный директор </t>
  </si>
  <si>
    <t xml:space="preserve"> ООО «Фабрика Социального питания»</t>
  </si>
  <si>
    <t>Неделя №</t>
  </si>
  <si>
    <t>Прием пищи</t>
  </si>
  <si>
    <t>День недели №</t>
  </si>
  <si>
    <t>Раздел меню</t>
  </si>
  <si>
    <t>Полдник</t>
  </si>
  <si>
    <t>№ рецептуры</t>
  </si>
  <si>
    <t>Цена</t>
  </si>
  <si>
    <t>Масса порции, гр.</t>
  </si>
  <si>
    <t>понедельник</t>
  </si>
  <si>
    <t>Итого по рациону</t>
  </si>
  <si>
    <t>Норма за рацион</t>
  </si>
  <si>
    <t>Возрастная категория: 7-11 лет</t>
  </si>
  <si>
    <t>Итого за 2 день</t>
  </si>
  <si>
    <t>Норма по рациону за  день</t>
  </si>
  <si>
    <t>вторник</t>
  </si>
  <si>
    <t>среда</t>
  </si>
  <si>
    <t>Итого за 3 день</t>
  </si>
  <si>
    <t>четверг</t>
  </si>
  <si>
    <t>Итого за 4 день</t>
  </si>
  <si>
    <t>пятница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</si>
  <si>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</si>
  <si>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</si>
  <si>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</si>
  <si>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</si>
  <si>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</si>
  <si>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</si>
  <si>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517-646</t>
  </si>
  <si>
    <t>16,9-21,1</t>
  </si>
  <si>
    <t>17,3-21,7</t>
  </si>
  <si>
    <t>73,7-92,1</t>
  </si>
  <si>
    <t>25,4-29,6</t>
  </si>
  <si>
    <t>26,0-30,4</t>
  </si>
  <si>
    <t>110,5-128,9</t>
  </si>
  <si>
    <t>8,4-12,7</t>
  </si>
  <si>
    <t>8,6-13,0</t>
  </si>
  <si>
    <t>36,8-55,2</t>
  </si>
  <si>
    <t>258,5-387,7</t>
  </si>
  <si>
    <t>775,5-904,7</t>
  </si>
  <si>
    <t>Лагерь школьный 2025</t>
  </si>
  <si>
    <t>Макароны отварные с сыром</t>
  </si>
  <si>
    <t>ТТК 1.10.</t>
  </si>
  <si>
    <t>ТТК 3.6</t>
  </si>
  <si>
    <t>Чай с сахаром и лимоном</t>
  </si>
  <si>
    <t>ТТК 8.3</t>
  </si>
  <si>
    <t>ТТК 3.11</t>
  </si>
  <si>
    <t xml:space="preserve">Плоды свежие </t>
  </si>
  <si>
    <t>200 /7</t>
  </si>
  <si>
    <t>Салат из белокачанной капусты с зеленью</t>
  </si>
  <si>
    <t>ТТК 4.41</t>
  </si>
  <si>
    <t>ТТК  5.1</t>
  </si>
  <si>
    <t>ТТК 6.16</t>
  </si>
  <si>
    <t>ТТК 7.2</t>
  </si>
  <si>
    <t>Каша рассыпчатая гречневая с маслом сливочным</t>
  </si>
  <si>
    <t>Компот из фруктов и ягод с/м</t>
  </si>
  <si>
    <t>ТТК 8.10</t>
  </si>
  <si>
    <t>Хлеб пшеничный</t>
  </si>
  <si>
    <t>ТТК 3.1</t>
  </si>
  <si>
    <t>Хлеб ржано-пшеничный</t>
  </si>
  <si>
    <t>ТТК 3.2</t>
  </si>
  <si>
    <t>ТТК 7.19</t>
  </si>
  <si>
    <t>Кисель ягодный</t>
  </si>
  <si>
    <t>ТТК 8.16</t>
  </si>
  <si>
    <t>Суп картофельный с рисовой крупой , цыпленком</t>
  </si>
  <si>
    <t xml:space="preserve">Котлеты Нежные </t>
  </si>
  <si>
    <t>200 /10</t>
  </si>
  <si>
    <t>1551-1938,4</t>
  </si>
  <si>
    <t>50,7-63,4</t>
  </si>
  <si>
    <t>51,9-65,1</t>
  </si>
  <si>
    <t>221-276,2</t>
  </si>
  <si>
    <t>ТТК 6.8</t>
  </si>
  <si>
    <t>Помидор свежий</t>
  </si>
  <si>
    <t>ТТК 4.1</t>
  </si>
  <si>
    <t>ТТК 3.19</t>
  </si>
  <si>
    <t>Чай с сахаром</t>
  </si>
  <si>
    <t>ТТК 8.2</t>
  </si>
  <si>
    <t>Огурцы битые с зеленью</t>
  </si>
  <si>
    <t>ТТК 4.40</t>
  </si>
  <si>
    <t>ТТК 6.55</t>
  </si>
  <si>
    <t>Каша рассыпчатая рисовая с маслом сливочным</t>
  </si>
  <si>
    <t>Напиток Каркаде</t>
  </si>
  <si>
    <t>ТТК 8.4</t>
  </si>
  <si>
    <t>Омлет паровой с мясом</t>
  </si>
  <si>
    <t>150 /5</t>
  </si>
  <si>
    <t>ТТК 1.1.</t>
  </si>
  <si>
    <t>Батон пектиновый</t>
  </si>
  <si>
    <t>ТТК 3.3</t>
  </si>
  <si>
    <t>Сыр порциями</t>
  </si>
  <si>
    <t>ТТК 3.10</t>
  </si>
  <si>
    <t>Какао с молоком</t>
  </si>
  <si>
    <t>ТТК 8.12</t>
  </si>
  <si>
    <t>Плоды свежие</t>
  </si>
  <si>
    <t>Салат "Весна"</t>
  </si>
  <si>
    <t>ТТК 4.39</t>
  </si>
  <si>
    <t>ТТК 5.7</t>
  </si>
  <si>
    <t>Борщ с капустой и картофелем, со сметаной</t>
  </si>
  <si>
    <t>Цыплята (бедро н/к) запеченые</t>
  </si>
  <si>
    <t>ТТК 6.6</t>
  </si>
  <si>
    <t>Компот из смеси сухофруктов</t>
  </si>
  <si>
    <t>ТТК 8.11</t>
  </si>
  <si>
    <t>Оладьи из п/ф с соусом сметанным сладким</t>
  </si>
  <si>
    <t>Компот из свежих плодов (яблок)</t>
  </si>
  <si>
    <t>ТТК 8.14</t>
  </si>
  <si>
    <t>ТТК 2.1</t>
  </si>
  <si>
    <t>Салат из свежих помидоров и огурцов с луком репчатым</t>
  </si>
  <si>
    <t>ТТК 4.3</t>
  </si>
  <si>
    <t>Суп картофельный с горохом, цыпленком и сухариками</t>
  </si>
  <si>
    <t>ТТК 5.6</t>
  </si>
  <si>
    <t>Шницель куриный</t>
  </si>
  <si>
    <t>ТТК 6.11</t>
  </si>
  <si>
    <t>Напиток из цитрусовых (лимон)</t>
  </si>
  <si>
    <t>ТТК 8.6</t>
  </si>
  <si>
    <t>Гренки с сыром "Детские"</t>
  </si>
  <si>
    <t>ТТК 3.21</t>
  </si>
  <si>
    <t>Каша Боярская (с изюмом)</t>
  </si>
  <si>
    <t>ТТК 1.7.</t>
  </si>
  <si>
    <t>Масло порциями сливочное</t>
  </si>
  <si>
    <t>ТТК 3.5</t>
  </si>
  <si>
    <t>Салат из свежих огурцов с луком</t>
  </si>
  <si>
    <t>ТТК 4.22</t>
  </si>
  <si>
    <t>ТТК 5.8</t>
  </si>
  <si>
    <t>Свекольник со сметаной</t>
  </si>
  <si>
    <t>Блинчики с фруктовой начинкой из п/ф</t>
  </si>
  <si>
    <t>ТТК 3.7</t>
  </si>
  <si>
    <t>Желе из плодов и ягод</t>
  </si>
  <si>
    <t>ТТК 3.28</t>
  </si>
  <si>
    <t xml:space="preserve">Изделия кондитерские </t>
  </si>
  <si>
    <t>200 /10 /15</t>
  </si>
  <si>
    <t>80 /30</t>
  </si>
  <si>
    <t>150 /10</t>
  </si>
  <si>
    <t>Сэндвич "Школьный" с огурцом свежим</t>
  </si>
  <si>
    <t>ТТК 3.22</t>
  </si>
  <si>
    <t>Спагетти по неопалитански</t>
  </si>
  <si>
    <t>ТТК 7.21</t>
  </si>
  <si>
    <t>Оладьи п/ф со повидлом</t>
  </si>
  <si>
    <t>Запеканка творожно-рисовая со сгущенным молоком</t>
  </si>
  <si>
    <t>Суп картофельный с фрикадельками</t>
  </si>
  <si>
    <t>ТТК 5.16</t>
  </si>
  <si>
    <t>200 /20</t>
  </si>
  <si>
    <t>Пюре картофельное</t>
  </si>
  <si>
    <t>ТТК 7.1</t>
  </si>
  <si>
    <t>Мороженое пломбир в вафельном стаканчике</t>
  </si>
  <si>
    <t xml:space="preserve">Фрикадельки мясные с соусом </t>
  </si>
  <si>
    <t>ТТК 6.13</t>
  </si>
  <si>
    <t>Суп лапша по домашнему</t>
  </si>
  <si>
    <t>ТТК 5.9</t>
  </si>
  <si>
    <t>Митболы с сыром</t>
  </si>
  <si>
    <t>ТТК 6.64</t>
  </si>
  <si>
    <t>ТТК 7.5</t>
  </si>
  <si>
    <t>Макаронные изделия отварные с маслом сливочным</t>
  </si>
  <si>
    <t>Каша Дружба</t>
  </si>
  <si>
    <t>ТТК 1.5.</t>
  </si>
  <si>
    <t>Салат из свеклы</t>
  </si>
  <si>
    <t>ТТК 4.5</t>
  </si>
  <si>
    <t>Палочки мясные</t>
  </si>
  <si>
    <t>ТТК 6.63</t>
  </si>
  <si>
    <t>Яйцо вареное</t>
  </si>
  <si>
    <t>ТТК 3.13</t>
  </si>
  <si>
    <t xml:space="preserve">Завтрак </t>
  </si>
  <si>
    <t>ТТК 2.8</t>
  </si>
  <si>
    <t>Вареники ленивые со сметанным соусом сладким</t>
  </si>
  <si>
    <t>120 /30</t>
  </si>
  <si>
    <t xml:space="preserve">Плов </t>
  </si>
  <si>
    <t>ТТК 6.20</t>
  </si>
  <si>
    <t>ТТК 1.3.</t>
  </si>
  <si>
    <t>Каша жидкая молочная из манной крупы с маслом сливочным</t>
  </si>
  <si>
    <t>Буженина из свинины</t>
  </si>
  <si>
    <t>ТТК 3.29</t>
  </si>
  <si>
    <t>ТК 6.45</t>
  </si>
  <si>
    <t xml:space="preserve">Фиш-кейк </t>
  </si>
  <si>
    <t>Картофель по деревенски</t>
  </si>
  <si>
    <t>ТТК 7.7</t>
  </si>
  <si>
    <t>Омлет натуральный</t>
  </si>
  <si>
    <t>ТТК 2.5</t>
  </si>
  <si>
    <t>Огурец свежий</t>
  </si>
  <si>
    <t>ТТК 4.4</t>
  </si>
  <si>
    <t>ТТК 4.45</t>
  </si>
  <si>
    <t>Салат микс</t>
  </si>
  <si>
    <t>Котлеты куриные</t>
  </si>
  <si>
    <t>ТТК 6.40</t>
  </si>
  <si>
    <t>Среднее за 10 дней ( в день)</t>
  </si>
  <si>
    <t>Среднесуточная норма 60-75% (завтрак, обед, полдник)</t>
  </si>
  <si>
    <t xml:space="preserve">Мясо жилованное 1 кат. </t>
  </si>
  <si>
    <t xml:space="preserve">Птица(цыплята-бройлеры потрошеные 1 кат.) </t>
  </si>
  <si>
    <t>1шт. (40)</t>
  </si>
  <si>
    <t>Среднесуточные нормы с увеличением на 10 % согласно п. 8.1.2.4.</t>
  </si>
  <si>
    <t>1,1 шт. (44)</t>
  </si>
  <si>
    <t>110 /30</t>
  </si>
  <si>
    <t xml:space="preserve">Сдобное булочное изделие </t>
  </si>
  <si>
    <t>Чай с молоком</t>
  </si>
  <si>
    <t>ТТК 8.19</t>
  </si>
  <si>
    <t>40 /10</t>
  </si>
  <si>
    <t>Крокеты картофельные со сметанным соусом</t>
  </si>
  <si>
    <t>Рыба, запеченая под овощами с сыром (минтай)</t>
  </si>
  <si>
    <t>Каша вязкая молочная из хлопьев овсяных с маслом сливочным</t>
  </si>
  <si>
    <t xml:space="preserve">150 /5 </t>
  </si>
  <si>
    <t>Суп картофельный с горохом, цыпленком</t>
  </si>
  <si>
    <t>Каша вязкая молочная из хлопьев овсяных Геркулес с маслом сливочным</t>
  </si>
  <si>
    <t>Начальник лагеря</t>
  </si>
  <si>
    <t>_______________________</t>
  </si>
  <si>
    <t>"_____" _________________ 2025 г.</t>
  </si>
  <si>
    <t>"28"             мая           2025 г.</t>
  </si>
  <si>
    <t>школьного оздоровительного лагеря</t>
  </si>
  <si>
    <t>в период летних каникул</t>
  </si>
  <si>
    <t>для общеобразовательных учреждений г. Белгород</t>
  </si>
  <si>
    <t>2025г.</t>
  </si>
  <si>
    <t>для возраста 7-11 лет</t>
  </si>
  <si>
    <t>Генеральный директор</t>
  </si>
  <si>
    <t>_____________________________</t>
  </si>
  <si>
    <t>_______________ Семикопенко Д.С.</t>
  </si>
  <si>
    <t>Белгородского района</t>
  </si>
  <si>
    <t>Корочанского района</t>
  </si>
  <si>
    <t>для возраста обучающихся с 7 до 11 лет</t>
  </si>
  <si>
    <t xml:space="preserve">Примерное десятидневное меню </t>
  </si>
  <si>
    <t>Начальник лагеря:</t>
  </si>
  <si>
    <t>"___"_____________ 2025 г.</t>
  </si>
  <si>
    <t xml:space="preserve">"28" мая    2025 г. </t>
  </si>
  <si>
    <t>для муниципальных общеобразовательных учреждений</t>
  </si>
  <si>
    <t>Яковлевского района</t>
  </si>
  <si>
    <t>2025 г.</t>
  </si>
  <si>
    <t>г. Белгород</t>
  </si>
  <si>
    <t>ООО "Фабрика социального питания1"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</si>
</sst>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5" fillId="0" borderId="0" xfId="0" applyNumberFormat="1" applyFont="1"/>
    <xf numFmtId="2" fontId="2" fillId="0" borderId="5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0" xfId="0" applyFont="1"/>
    <xf numFmtId="10" fontId="5" fillId="0" borderId="0" xfId="0" applyNumberFormat="1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5" fillId="0" borderId="0" xfId="0" applyNumberFormat="1" applyFont="1"/>
    <xf numFmtId="0" fontId="5" fillId="0" borderId="10" xfId="0" applyFont="1" applyBorder="1"/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left" vertical="center"/>
      <protection locked="0"/>
    </xf>
    <xf numFmtId="2" fontId="20" fillId="3" borderId="13" xfId="0" applyNumberFormat="1" applyFont="1" applyFill="1" applyBorder="1" applyAlignment="1" applyProtection="1">
      <alignment horizontal="center" vertical="center" wrapText="1" shrinkToFit="1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3" borderId="1" xfId="0" applyFont="1" applyFill="1" applyBorder="1" applyAlignment="1" applyProtection="1">
      <alignment horizontal="center" vertical="center" wrapText="1" shrinkToFi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top" wrapText="1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21" fillId="2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/>
    <xf numFmtId="2" fontId="8" fillId="2" borderId="0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1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7" fillId="2" borderId="13" xfId="0" applyNumberFormat="1" applyFont="1" applyFill="1" applyBorder="1" applyAlignment="1">
      <alignment horizontal="left" vertical="center"/>
    </xf>
    <xf numFmtId="0" fontId="7" fillId="2" borderId="14" xfId="0" applyNumberFormat="1" applyFont="1" applyFill="1" applyBorder="1" applyAlignment="1">
      <alignment horizontal="left" vertical="center"/>
    </xf>
    <xf numFmtId="0" fontId="7" fillId="2" borderId="15" xfId="0" applyNumberFormat="1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</xdr:colOff>
      <xdr:row>12</xdr:row>
      <xdr:rowOff>121920</xdr:rowOff>
    </xdr:from>
    <xdr:to>
      <xdr:col>11</xdr:col>
      <xdr:colOff>420827</xdr:colOff>
      <xdr:row>28</xdr:row>
      <xdr:rowOff>17780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6820" y="2926080"/>
          <a:ext cx="2849067" cy="2760980"/>
        </a:xfrm>
        <a:prstGeom prst="rect">
          <a:avLst/>
        </a:prstGeom>
      </xdr:spPr>
    </xdr:pic>
    <xdr:clientData/>
  </xdr:twoCellAnchor>
  <xdr:twoCellAnchor editAs="oneCell">
    <xdr:from>
      <xdr:col>2</xdr:col>
      <xdr:colOff>1089660</xdr:colOff>
      <xdr:row>0</xdr:row>
      <xdr:rowOff>0</xdr:rowOff>
    </xdr:from>
    <xdr:to>
      <xdr:col>3</xdr:col>
      <xdr:colOff>68580</xdr:colOff>
      <xdr:row>9</xdr:row>
      <xdr:rowOff>103930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0860" y="0"/>
          <a:ext cx="2125980" cy="215371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1</xdr:row>
      <xdr:rowOff>99060</xdr:rowOff>
    </xdr:from>
    <xdr:to>
      <xdr:col>2</xdr:col>
      <xdr:colOff>2234300</xdr:colOff>
      <xdr:row>5</xdr:row>
      <xdr:rowOff>31311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5080" y="320040"/>
          <a:ext cx="1670420" cy="846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143750" y="447675"/>
          <a:ext cx="1504950" cy="152018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SheetLayoutView="100" workbookViewId="0">
      <selection activeCell="A15" sqref="A15:C15"/>
    </sheetView>
  </sheetViews>
  <sheetFormatPr defaultColWidth="8.88671875" defaultRowHeight="18" x14ac:dyDescent="0.35"/>
  <cols>
    <col min="1" max="1" width="54.88671875" style="5" customWidth="1"/>
    <col min="2" max="2" width="29.5546875" style="5" customWidth="1"/>
    <col min="3" max="3" width="45.88671875" style="96" customWidth="1"/>
    <col min="4" max="16384" width="8.88671875" style="25"/>
  </cols>
  <sheetData>
    <row r="1" spans="1:3" s="92" customFormat="1" ht="17.399999999999999" x14ac:dyDescent="0.3">
      <c r="A1" s="90" t="s">
        <v>52</v>
      </c>
      <c r="B1" s="90"/>
      <c r="C1" s="91" t="s">
        <v>53</v>
      </c>
    </row>
    <row r="2" spans="1:3" x14ac:dyDescent="0.35">
      <c r="A2" s="93" t="s">
        <v>322</v>
      </c>
      <c r="B2" s="93"/>
      <c r="C2" s="94" t="s">
        <v>315</v>
      </c>
    </row>
    <row r="3" spans="1:3" x14ac:dyDescent="0.35">
      <c r="A3" s="93" t="s">
        <v>316</v>
      </c>
      <c r="B3" s="93"/>
      <c r="C3" s="94" t="s">
        <v>329</v>
      </c>
    </row>
    <row r="4" spans="1:3" x14ac:dyDescent="0.35">
      <c r="A4" s="93" t="s">
        <v>316</v>
      </c>
      <c r="B4" s="93"/>
      <c r="C4" s="94" t="s">
        <v>317</v>
      </c>
    </row>
    <row r="5" spans="1:3" x14ac:dyDescent="0.35">
      <c r="A5" s="93" t="s">
        <v>323</v>
      </c>
      <c r="B5" s="93"/>
      <c r="C5" s="95" t="s">
        <v>324</v>
      </c>
    </row>
    <row r="6" spans="1:3" x14ac:dyDescent="0.35">
      <c r="A6" s="93"/>
      <c r="B6" s="93"/>
      <c r="C6" s="94"/>
    </row>
    <row r="7" spans="1:3" x14ac:dyDescent="0.35">
      <c r="A7" s="93"/>
      <c r="B7" s="93"/>
      <c r="C7" s="94"/>
    </row>
    <row r="8" spans="1:3" x14ac:dyDescent="0.35">
      <c r="A8" s="93"/>
      <c r="B8" s="93"/>
      <c r="C8" s="94"/>
    </row>
    <row r="9" spans="1:3" x14ac:dyDescent="0.35">
      <c r="A9" s="93"/>
      <c r="B9" s="93"/>
      <c r="C9" s="94"/>
    </row>
    <row r="10" spans="1:3" x14ac:dyDescent="0.35">
      <c r="A10" s="93"/>
      <c r="B10" s="93"/>
      <c r="C10" s="94"/>
    </row>
    <row r="11" spans="1:3" ht="21" x14ac:dyDescent="0.3">
      <c r="A11" s="112" t="s">
        <v>321</v>
      </c>
      <c r="B11" s="113"/>
      <c r="C11" s="113"/>
    </row>
    <row r="12" spans="1:3" ht="20.399999999999999" x14ac:dyDescent="0.3">
      <c r="A12" s="112" t="s">
        <v>310</v>
      </c>
      <c r="B12" s="114"/>
      <c r="C12" s="114"/>
    </row>
    <row r="13" spans="1:3" ht="20.399999999999999" x14ac:dyDescent="0.3">
      <c r="A13" s="112" t="s">
        <v>311</v>
      </c>
      <c r="B13" s="114"/>
      <c r="C13" s="114"/>
    </row>
    <row r="14" spans="1:3" ht="21" x14ac:dyDescent="0.3">
      <c r="A14" s="112" t="s">
        <v>325</v>
      </c>
      <c r="B14" s="113"/>
      <c r="C14" s="113"/>
    </row>
    <row r="15" spans="1:3" ht="20.399999999999999" x14ac:dyDescent="0.3">
      <c r="A15" s="112"/>
      <c r="B15" s="114"/>
      <c r="C15" s="114"/>
    </row>
    <row r="16" spans="1:3" ht="20.399999999999999" hidden="1" x14ac:dyDescent="0.3">
      <c r="A16" s="112" t="s">
        <v>326</v>
      </c>
      <c r="B16" s="114"/>
      <c r="C16" s="114"/>
    </row>
    <row r="17" spans="1:3" ht="20.399999999999999" hidden="1" x14ac:dyDescent="0.3">
      <c r="A17" s="112" t="s">
        <v>319</v>
      </c>
      <c r="B17" s="114"/>
      <c r="C17" s="114"/>
    </row>
    <row r="18" spans="1:3" ht="20.399999999999999" hidden="1" x14ac:dyDescent="0.3">
      <c r="A18" s="112" t="s">
        <v>318</v>
      </c>
      <c r="B18" s="114"/>
      <c r="C18" s="114"/>
    </row>
    <row r="19" spans="1:3" ht="21" hidden="1" x14ac:dyDescent="0.3">
      <c r="A19" s="112" t="s">
        <v>328</v>
      </c>
      <c r="B19" s="113"/>
      <c r="C19" s="113"/>
    </row>
    <row r="20" spans="1:3" ht="21" x14ac:dyDescent="0.3">
      <c r="A20" s="112" t="s">
        <v>320</v>
      </c>
      <c r="B20" s="113"/>
      <c r="C20" s="113"/>
    </row>
    <row r="21" spans="1:3" x14ac:dyDescent="0.35">
      <c r="A21" s="93"/>
      <c r="B21" s="93"/>
      <c r="C21" s="94"/>
    </row>
    <row r="22" spans="1:3" x14ac:dyDescent="0.35">
      <c r="A22" s="93"/>
      <c r="B22" s="93"/>
      <c r="C22" s="94"/>
    </row>
    <row r="23" spans="1:3" x14ac:dyDescent="0.35">
      <c r="A23" s="93"/>
      <c r="B23" s="93"/>
      <c r="C23" s="94"/>
    </row>
    <row r="24" spans="1:3" x14ac:dyDescent="0.35">
      <c r="A24" s="93"/>
      <c r="B24" s="93"/>
      <c r="C24" s="94"/>
    </row>
    <row r="25" spans="1:3" ht="16.95" customHeight="1" x14ac:dyDescent="0.35">
      <c r="A25" s="93"/>
      <c r="B25" s="93"/>
      <c r="C25" s="94"/>
    </row>
    <row r="26" spans="1:3" x14ac:dyDescent="0.35">
      <c r="A26" s="93"/>
      <c r="B26" s="93"/>
      <c r="C26" s="94"/>
    </row>
    <row r="27" spans="1:3" x14ac:dyDescent="0.35">
      <c r="A27" s="93"/>
      <c r="B27" s="93"/>
      <c r="C27" s="94"/>
    </row>
    <row r="28" spans="1:3" x14ac:dyDescent="0.35">
      <c r="A28" s="93"/>
      <c r="B28" s="93"/>
      <c r="C28" s="94"/>
    </row>
    <row r="29" spans="1:3" x14ac:dyDescent="0.35">
      <c r="A29" s="93"/>
      <c r="B29" s="93"/>
      <c r="C29" s="94"/>
    </row>
    <row r="30" spans="1:3" ht="17.399999999999999" x14ac:dyDescent="0.3">
      <c r="A30" s="115" t="s">
        <v>327</v>
      </c>
      <c r="B30" s="115"/>
      <c r="C30" s="115"/>
    </row>
    <row r="31" spans="1:3" x14ac:dyDescent="0.35">
      <c r="A31" s="93"/>
      <c r="B31" s="93"/>
      <c r="C31" s="94"/>
    </row>
    <row r="32" spans="1:3" x14ac:dyDescent="0.35">
      <c r="A32" s="93"/>
      <c r="B32" s="93"/>
      <c r="C32" s="94"/>
    </row>
  </sheetData>
  <mergeCells count="11">
    <mergeCell ref="A20:C20"/>
    <mergeCell ref="A30:C30"/>
    <mergeCell ref="A12:C12"/>
    <mergeCell ref="A13:C13"/>
    <mergeCell ref="A15:C15"/>
    <mergeCell ref="A19:C19"/>
    <mergeCell ref="A11:C11"/>
    <mergeCell ref="A14:C14"/>
    <mergeCell ref="A16:C16"/>
    <mergeCell ref="A17:C17"/>
    <mergeCell ref="A18:C1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6"/>
  <sheetViews>
    <sheetView view="pageBreakPreview" topLeftCell="A7" zoomScaleSheetLayoutView="100" workbookViewId="0">
      <selection activeCell="B12" sqref="B12"/>
    </sheetView>
  </sheetViews>
  <sheetFormatPr defaultColWidth="8.88671875" defaultRowHeight="14.4" x14ac:dyDescent="0.3"/>
  <cols>
    <col min="1" max="1" width="4.6640625" style="25" customWidth="1"/>
    <col min="2" max="2" width="57.109375" style="25" customWidth="1"/>
    <col min="3" max="3" width="31.6640625" style="25" customWidth="1"/>
    <col min="4" max="4" width="62" style="25" customWidth="1"/>
    <col min="5" max="16384" width="8.88671875" style="25"/>
  </cols>
  <sheetData>
    <row r="3" spans="2:4" ht="15" customHeight="1" x14ac:dyDescent="0.3">
      <c r="B3" s="32" t="s">
        <v>52</v>
      </c>
      <c r="C3" s="30"/>
      <c r="D3" s="39" t="s">
        <v>53</v>
      </c>
    </row>
    <row r="4" spans="2:4" ht="12" customHeight="1" x14ac:dyDescent="0.3">
      <c r="B4" s="32"/>
      <c r="C4" s="30"/>
      <c r="D4" s="27"/>
    </row>
    <row r="5" spans="2:4" s="33" customFormat="1" ht="19.5" customHeight="1" x14ac:dyDescent="0.3">
      <c r="B5" s="31" t="s">
        <v>306</v>
      </c>
      <c r="C5" s="32"/>
      <c r="D5" s="37" t="s">
        <v>107</v>
      </c>
    </row>
    <row r="6" spans="2:4" s="33" customFormat="1" ht="20.100000000000001" customHeight="1" x14ac:dyDescent="0.3">
      <c r="B6" s="31"/>
      <c r="C6" s="32"/>
      <c r="D6" s="37" t="s">
        <v>108</v>
      </c>
    </row>
    <row r="7" spans="2:4" s="33" customFormat="1" ht="34.5" customHeight="1" x14ac:dyDescent="0.3">
      <c r="B7" s="31" t="s">
        <v>307</v>
      </c>
      <c r="C7" s="32"/>
      <c r="D7" s="37" t="s">
        <v>55</v>
      </c>
    </row>
    <row r="8" spans="2:4" ht="20.100000000000001" customHeight="1" x14ac:dyDescent="0.3">
      <c r="B8" s="24" t="s">
        <v>308</v>
      </c>
      <c r="C8" s="30"/>
      <c r="D8" s="38" t="s">
        <v>309</v>
      </c>
    </row>
    <row r="9" spans="2:4" ht="10.5" customHeight="1" x14ac:dyDescent="0.3">
      <c r="C9" s="30"/>
      <c r="D9" s="29"/>
    </row>
    <row r="10" spans="2:4" ht="36.75" customHeight="1" x14ac:dyDescent="0.3">
      <c r="C10" s="30"/>
      <c r="D10" s="29"/>
    </row>
    <row r="11" spans="2:4" ht="42.75" customHeight="1" x14ac:dyDescent="0.3">
      <c r="B11" s="28"/>
      <c r="C11" s="27"/>
      <c r="D11" s="29"/>
    </row>
    <row r="12" spans="2:4" ht="15" customHeight="1" x14ac:dyDescent="0.3">
      <c r="B12" s="26"/>
    </row>
    <row r="13" spans="2:4" ht="24.9" customHeight="1" x14ac:dyDescent="0.3">
      <c r="B13" s="116" t="s">
        <v>54</v>
      </c>
      <c r="C13" s="116"/>
      <c r="D13" s="116"/>
    </row>
    <row r="14" spans="2:4" ht="24.9" customHeight="1" x14ac:dyDescent="0.3">
      <c r="B14" s="116" t="s">
        <v>310</v>
      </c>
      <c r="C14" s="116"/>
      <c r="D14" s="116"/>
    </row>
    <row r="15" spans="2:4" ht="25.5" customHeight="1" x14ac:dyDescent="0.3">
      <c r="B15" s="117" t="s">
        <v>311</v>
      </c>
      <c r="C15" s="117"/>
      <c r="D15" s="117"/>
    </row>
    <row r="16" spans="2:4" ht="25.5" customHeight="1" x14ac:dyDescent="0.3">
      <c r="B16" s="116" t="s">
        <v>312</v>
      </c>
      <c r="C16" s="116"/>
      <c r="D16" s="116"/>
    </row>
    <row r="17" spans="2:4" ht="24.9" customHeight="1" x14ac:dyDescent="0.3">
      <c r="B17" s="116" t="s">
        <v>314</v>
      </c>
      <c r="C17" s="116"/>
      <c r="D17" s="116"/>
    </row>
    <row r="26" spans="2:4" ht="28.8" x14ac:dyDescent="0.55000000000000004">
      <c r="C26" s="34" t="s">
        <v>313</v>
      </c>
    </row>
  </sheetData>
  <mergeCells count="5"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H13" sqref="H13"/>
    </sheetView>
  </sheetViews>
  <sheetFormatPr defaultColWidth="9.109375" defaultRowHeight="14.4" x14ac:dyDescent="0.3"/>
  <cols>
    <col min="1" max="1" width="9.109375" style="13"/>
    <col min="2" max="2" width="53.6640625" style="13" customWidth="1"/>
    <col min="3" max="3" width="42.88671875" style="13" customWidth="1"/>
    <col min="4" max="4" width="58.6640625" style="13" customWidth="1"/>
    <col min="5" max="16384" width="9.109375" style="13"/>
  </cols>
  <sheetData>
    <row r="2" spans="2:4" ht="17.399999999999999" x14ac:dyDescent="0.3">
      <c r="B2" s="14" t="s">
        <v>52</v>
      </c>
      <c r="C2" s="17"/>
      <c r="D2" s="14" t="s">
        <v>53</v>
      </c>
    </row>
    <row r="3" spans="2:4" ht="18" x14ac:dyDescent="0.3">
      <c r="B3" s="15"/>
      <c r="C3" s="17"/>
      <c r="D3" s="14"/>
    </row>
    <row r="4" spans="2:4" ht="36" x14ac:dyDescent="0.3">
      <c r="B4" s="18" t="s">
        <v>89</v>
      </c>
      <c r="C4" s="21"/>
      <c r="D4" s="22" t="s">
        <v>64</v>
      </c>
    </row>
    <row r="5" spans="2:4" ht="18" x14ac:dyDescent="0.3">
      <c r="B5" s="18" t="s">
        <v>90</v>
      </c>
      <c r="C5" s="21"/>
      <c r="D5" s="22" t="s">
        <v>55</v>
      </c>
    </row>
    <row r="6" spans="2:4" ht="18" x14ac:dyDescent="0.3">
      <c r="B6" s="23" t="s">
        <v>85</v>
      </c>
      <c r="C6" s="19"/>
      <c r="D6" s="20"/>
    </row>
    <row r="7" spans="2:4" ht="18" x14ac:dyDescent="0.3">
      <c r="C7" s="17"/>
      <c r="D7" s="16"/>
    </row>
    <row r="8" spans="2:4" ht="18" x14ac:dyDescent="0.3">
      <c r="C8" s="17"/>
      <c r="D8" s="16"/>
    </row>
    <row r="9" spans="2:4" ht="18" x14ac:dyDescent="0.3">
      <c r="C9" s="17"/>
      <c r="D9" s="16"/>
    </row>
    <row r="10" spans="2:4" ht="24.6" x14ac:dyDescent="0.3">
      <c r="B10" s="116" t="s">
        <v>54</v>
      </c>
      <c r="C10" s="116"/>
      <c r="D10" s="116"/>
    </row>
    <row r="11" spans="2:4" ht="24.6" x14ac:dyDescent="0.3">
      <c r="B11" s="116" t="s">
        <v>86</v>
      </c>
      <c r="C11" s="116"/>
      <c r="D11" s="116"/>
    </row>
    <row r="12" spans="2:4" ht="24.6" x14ac:dyDescent="0.3">
      <c r="B12" s="116" t="s">
        <v>87</v>
      </c>
      <c r="C12" s="116"/>
      <c r="D12" s="116"/>
    </row>
    <row r="13" spans="2:4" ht="24.6" x14ac:dyDescent="0.3">
      <c r="B13" s="118" t="s">
        <v>88</v>
      </c>
      <c r="C13" s="118"/>
      <c r="D13" s="118"/>
    </row>
    <row r="14" spans="2:4" ht="17.399999999999999" x14ac:dyDescent="0.3">
      <c r="B14" s="14"/>
      <c r="C14" s="17"/>
      <c r="D14" s="14"/>
    </row>
    <row r="15" spans="2:4" ht="24.6" x14ac:dyDescent="0.3">
      <c r="B15" s="116"/>
      <c r="C15" s="116"/>
      <c r="D15" s="116"/>
    </row>
    <row r="16" spans="2:4" ht="24.6" x14ac:dyDescent="0.3">
      <c r="B16" s="118"/>
      <c r="C16" s="118"/>
      <c r="D16" s="118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9"/>
  <sheetViews>
    <sheetView view="pageBreakPreview" topLeftCell="B1" zoomScale="70" zoomScaleNormal="90" zoomScaleSheetLayoutView="70" workbookViewId="0">
      <pane ySplit="1" topLeftCell="A266" activePane="bottomLeft" state="frozen"/>
      <selection pane="bottomLeft" activeCell="G213" sqref="G213"/>
    </sheetView>
  </sheetViews>
  <sheetFormatPr defaultColWidth="9.109375" defaultRowHeight="25.2" customHeight="1" x14ac:dyDescent="0.35"/>
  <cols>
    <col min="1" max="1" width="11.6640625" style="40" hidden="1" customWidth="1"/>
    <col min="2" max="2" width="17.109375" style="64" customWidth="1"/>
    <col min="3" max="3" width="12.88671875" style="64" customWidth="1"/>
    <col min="4" max="4" width="17.109375" style="41" hidden="1" customWidth="1"/>
    <col min="5" max="5" width="54.88671875" style="65" customWidth="1"/>
    <col min="6" max="6" width="11.109375" style="40" customWidth="1"/>
    <col min="7" max="7" width="12.44140625" style="66" customWidth="1"/>
    <col min="8" max="8" width="10.88671875" style="66" customWidth="1"/>
    <col min="9" max="9" width="10.5546875" style="66" customWidth="1"/>
    <col min="10" max="10" width="13.109375" style="66" customWidth="1"/>
    <col min="11" max="11" width="8.44140625" style="66" customWidth="1"/>
    <col min="12" max="12" width="8.88671875" style="66" customWidth="1"/>
    <col min="13" max="13" width="7.33203125" style="66" customWidth="1"/>
    <col min="14" max="14" width="7.44140625" style="66" customWidth="1"/>
    <col min="15" max="15" width="9.5546875" style="66" customWidth="1"/>
    <col min="16" max="16" width="9.44140625" style="66" customWidth="1"/>
    <col min="17" max="17" width="9.109375" style="66" customWidth="1"/>
    <col min="18" max="18" width="8.44140625" style="66" customWidth="1"/>
    <col min="19" max="19" width="18.44140625" style="40" customWidth="1"/>
    <col min="20" max="20" width="10" style="40" hidden="1" customWidth="1"/>
    <col min="21" max="21" width="9.109375" style="40"/>
    <col min="22" max="16384" width="9.109375" style="41"/>
  </cols>
  <sheetData>
    <row r="1" spans="1:20" ht="25.2" customHeight="1" x14ac:dyDescent="0.35">
      <c r="A1" s="124" t="s">
        <v>147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/>
    </row>
    <row r="2" spans="1:20" ht="25.2" customHeight="1" x14ac:dyDescent="0.35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1:20" ht="39" customHeight="1" x14ac:dyDescent="0.35">
      <c r="A3" s="119" t="s">
        <v>109</v>
      </c>
      <c r="B3" s="119" t="s">
        <v>111</v>
      </c>
      <c r="C3" s="119" t="s">
        <v>110</v>
      </c>
      <c r="D3" s="42" t="s">
        <v>112</v>
      </c>
      <c r="E3" s="121" t="s">
        <v>0</v>
      </c>
      <c r="F3" s="121" t="s">
        <v>116</v>
      </c>
      <c r="G3" s="131" t="s">
        <v>2</v>
      </c>
      <c r="H3" s="131" t="s">
        <v>1</v>
      </c>
      <c r="I3" s="131"/>
      <c r="J3" s="131"/>
      <c r="K3" s="131" t="s">
        <v>3</v>
      </c>
      <c r="L3" s="131"/>
      <c r="M3" s="131"/>
      <c r="N3" s="131"/>
      <c r="O3" s="131" t="s">
        <v>4</v>
      </c>
      <c r="P3" s="131"/>
      <c r="Q3" s="131"/>
      <c r="R3" s="131"/>
      <c r="S3" s="127" t="s">
        <v>114</v>
      </c>
      <c r="T3" s="119" t="s">
        <v>115</v>
      </c>
    </row>
    <row r="4" spans="1:20" ht="39" customHeight="1" x14ac:dyDescent="0.35">
      <c r="A4" s="120"/>
      <c r="B4" s="120"/>
      <c r="C4" s="120"/>
      <c r="D4" s="43"/>
      <c r="E4" s="121"/>
      <c r="F4" s="121"/>
      <c r="G4" s="131"/>
      <c r="H4" s="44" t="s">
        <v>5</v>
      </c>
      <c r="I4" s="44" t="s">
        <v>6</v>
      </c>
      <c r="J4" s="44" t="s">
        <v>7</v>
      </c>
      <c r="K4" s="44" t="s">
        <v>9</v>
      </c>
      <c r="L4" s="44" t="s">
        <v>91</v>
      </c>
      <c r="M4" s="44" t="s">
        <v>8</v>
      </c>
      <c r="N4" s="44" t="s">
        <v>10</v>
      </c>
      <c r="O4" s="44" t="s">
        <v>11</v>
      </c>
      <c r="P4" s="44" t="s">
        <v>12</v>
      </c>
      <c r="Q4" s="44" t="s">
        <v>92</v>
      </c>
      <c r="R4" s="44" t="s">
        <v>13</v>
      </c>
      <c r="S4" s="128"/>
      <c r="T4" s="120"/>
    </row>
    <row r="5" spans="1:20" ht="25.2" customHeight="1" x14ac:dyDescent="0.35">
      <c r="A5" s="45">
        <v>1</v>
      </c>
      <c r="B5" s="46">
        <v>1</v>
      </c>
      <c r="C5" s="46" t="s">
        <v>266</v>
      </c>
      <c r="D5" s="47"/>
      <c r="E5" s="48"/>
      <c r="F5" s="47"/>
      <c r="G5" s="4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2"/>
    </row>
    <row r="6" spans="1:20" ht="25.2" customHeight="1" x14ac:dyDescent="0.35">
      <c r="A6" s="52"/>
      <c r="B6" s="46" t="s">
        <v>117</v>
      </c>
      <c r="C6" s="47"/>
      <c r="D6" s="47"/>
      <c r="E6" s="48"/>
      <c r="F6" s="47"/>
      <c r="G6" s="53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52"/>
    </row>
    <row r="7" spans="1:20" ht="25.2" customHeight="1" x14ac:dyDescent="0.35">
      <c r="A7" s="52"/>
      <c r="B7" s="47"/>
      <c r="C7" s="47"/>
      <c r="D7" s="47"/>
      <c r="E7" s="48" t="s">
        <v>148</v>
      </c>
      <c r="F7" s="47">
        <v>200</v>
      </c>
      <c r="G7" s="53">
        <v>279.98</v>
      </c>
      <c r="H7" s="53">
        <v>10.7</v>
      </c>
      <c r="I7" s="53">
        <v>9.3800000000000008</v>
      </c>
      <c r="J7" s="53">
        <v>38.200000000000003</v>
      </c>
      <c r="K7" s="53">
        <v>46.4</v>
      </c>
      <c r="L7" s="53">
        <v>0.08</v>
      </c>
      <c r="M7" s="53">
        <v>0.6</v>
      </c>
      <c r="N7" s="53">
        <v>1.04</v>
      </c>
      <c r="O7" s="53">
        <v>172.1</v>
      </c>
      <c r="P7" s="53">
        <v>14.6</v>
      </c>
      <c r="Q7" s="53">
        <v>136.80000000000001</v>
      </c>
      <c r="R7" s="53">
        <v>1.02</v>
      </c>
      <c r="S7" s="54" t="s">
        <v>149</v>
      </c>
      <c r="T7" s="52"/>
    </row>
    <row r="8" spans="1:20" ht="25.2" customHeight="1" x14ac:dyDescent="0.35">
      <c r="A8" s="52"/>
      <c r="B8" s="47"/>
      <c r="C8" s="47"/>
      <c r="D8" s="47"/>
      <c r="E8" s="48" t="s">
        <v>242</v>
      </c>
      <c r="F8" s="47" t="s">
        <v>299</v>
      </c>
      <c r="G8" s="53">
        <v>123.04400000000001</v>
      </c>
      <c r="H8" s="53">
        <v>2.7720000000000002</v>
      </c>
      <c r="I8" s="53">
        <v>4.9600000000000009</v>
      </c>
      <c r="J8" s="53">
        <v>19.771999999999998</v>
      </c>
      <c r="K8" s="53">
        <v>8.4</v>
      </c>
      <c r="L8" s="53">
        <v>6.4000000000000001E-2</v>
      </c>
      <c r="M8" s="53">
        <v>0.5</v>
      </c>
      <c r="N8" s="53">
        <v>1.1000000000000001</v>
      </c>
      <c r="O8" s="53">
        <v>11.06</v>
      </c>
      <c r="P8" s="53">
        <v>14.559999999999999</v>
      </c>
      <c r="Q8" s="53">
        <v>53.415999999999997</v>
      </c>
      <c r="R8" s="53">
        <v>0.67800000000000005</v>
      </c>
      <c r="S8" s="51" t="s">
        <v>150</v>
      </c>
      <c r="T8" s="52"/>
    </row>
    <row r="9" spans="1:20" ht="25.2" customHeight="1" x14ac:dyDescent="0.35">
      <c r="A9" s="52"/>
      <c r="B9" s="47"/>
      <c r="C9" s="47"/>
      <c r="D9" s="47"/>
      <c r="E9" s="48" t="s">
        <v>151</v>
      </c>
      <c r="F9" s="47" t="s">
        <v>155</v>
      </c>
      <c r="G9" s="53">
        <v>62.38</v>
      </c>
      <c r="H9" s="53">
        <v>0.24</v>
      </c>
      <c r="I9" s="53">
        <v>0.06</v>
      </c>
      <c r="J9" s="53">
        <v>15.22</v>
      </c>
      <c r="K9" s="53">
        <v>0.12</v>
      </c>
      <c r="L9" s="53">
        <v>0</v>
      </c>
      <c r="M9" s="53">
        <v>1.1599999999999999</v>
      </c>
      <c r="N9" s="53">
        <v>0.02</v>
      </c>
      <c r="O9" s="53">
        <v>7.28</v>
      </c>
      <c r="P9" s="53">
        <v>4.5599999999999996</v>
      </c>
      <c r="Q9" s="53">
        <v>8.52</v>
      </c>
      <c r="R9" s="53">
        <v>0.8</v>
      </c>
      <c r="S9" s="55" t="s">
        <v>152</v>
      </c>
      <c r="T9" s="52"/>
    </row>
    <row r="10" spans="1:20" ht="25.2" customHeight="1" x14ac:dyDescent="0.35">
      <c r="A10" s="52"/>
      <c r="B10" s="50"/>
      <c r="C10" s="50"/>
      <c r="D10" s="50"/>
      <c r="E10" s="48" t="s">
        <v>154</v>
      </c>
      <c r="F10" s="47">
        <v>150</v>
      </c>
      <c r="G10" s="53">
        <v>65.55</v>
      </c>
      <c r="H10" s="53">
        <v>1.6500000000000001</v>
      </c>
      <c r="I10" s="53">
        <v>0.75</v>
      </c>
      <c r="J10" s="53">
        <v>13.049999999999999</v>
      </c>
      <c r="K10" s="53">
        <v>4.5</v>
      </c>
      <c r="L10" s="53">
        <v>0.03</v>
      </c>
      <c r="M10" s="53">
        <v>6</v>
      </c>
      <c r="N10" s="53">
        <v>0.30000000000000004</v>
      </c>
      <c r="O10" s="53">
        <v>21.12</v>
      </c>
      <c r="P10" s="53">
        <v>11.745000000000001</v>
      </c>
      <c r="Q10" s="53">
        <v>14.355</v>
      </c>
      <c r="R10" s="53">
        <v>2.8649999999999998</v>
      </c>
      <c r="S10" s="51" t="s">
        <v>153</v>
      </c>
      <c r="T10" s="52"/>
    </row>
    <row r="11" spans="1:20" ht="25.2" customHeight="1" x14ac:dyDescent="0.35">
      <c r="A11" s="122" t="s">
        <v>118</v>
      </c>
      <c r="B11" s="129"/>
      <c r="C11" s="129"/>
      <c r="D11" s="129"/>
      <c r="E11" s="130"/>
      <c r="F11" s="56">
        <v>607</v>
      </c>
      <c r="G11" s="44">
        <v>530.95399999999995</v>
      </c>
      <c r="H11" s="44">
        <v>15.362</v>
      </c>
      <c r="I11" s="44">
        <v>15.150000000000002</v>
      </c>
      <c r="J11" s="44">
        <v>86.242000000000004</v>
      </c>
      <c r="K11" s="44">
        <v>59.419999999999995</v>
      </c>
      <c r="L11" s="44">
        <v>0.17400000000000002</v>
      </c>
      <c r="M11" s="44">
        <v>8.26</v>
      </c>
      <c r="N11" s="44">
        <v>2.46</v>
      </c>
      <c r="O11" s="44">
        <v>211.56</v>
      </c>
      <c r="P11" s="44">
        <v>45.465000000000003</v>
      </c>
      <c r="Q11" s="44">
        <v>213.09100000000001</v>
      </c>
      <c r="R11" s="44">
        <v>5.3629999999999995</v>
      </c>
      <c r="S11" s="51"/>
      <c r="T11" s="52"/>
    </row>
    <row r="12" spans="1:20" ht="25.2" hidden="1" customHeight="1" x14ac:dyDescent="0.35">
      <c r="A12" s="122" t="s">
        <v>119</v>
      </c>
      <c r="B12" s="123"/>
      <c r="C12" s="123"/>
      <c r="D12" s="57"/>
      <c r="E12" s="58"/>
      <c r="F12" s="56">
        <v>500</v>
      </c>
      <c r="G12" s="44" t="s">
        <v>135</v>
      </c>
      <c r="H12" s="44" t="s">
        <v>136</v>
      </c>
      <c r="I12" s="44" t="s">
        <v>137</v>
      </c>
      <c r="J12" s="44" t="s">
        <v>138</v>
      </c>
      <c r="K12" s="44"/>
      <c r="L12" s="44"/>
      <c r="M12" s="44"/>
      <c r="N12" s="44"/>
      <c r="O12" s="44"/>
      <c r="P12" s="44"/>
      <c r="Q12" s="44"/>
      <c r="R12" s="44"/>
      <c r="S12" s="51"/>
      <c r="T12" s="52"/>
    </row>
    <row r="13" spans="1:20" ht="25.2" customHeight="1" x14ac:dyDescent="0.35">
      <c r="A13" s="45">
        <v>1</v>
      </c>
      <c r="B13" s="46">
        <v>1</v>
      </c>
      <c r="C13" s="46" t="s">
        <v>14</v>
      </c>
      <c r="D13" s="47"/>
      <c r="E13" s="48"/>
      <c r="F13" s="47"/>
      <c r="G13" s="5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2"/>
    </row>
    <row r="14" spans="1:20" ht="25.2" customHeight="1" x14ac:dyDescent="0.35">
      <c r="A14" s="52"/>
      <c r="B14" s="46" t="s">
        <v>117</v>
      </c>
      <c r="C14" s="47"/>
      <c r="D14" s="47"/>
      <c r="E14" s="48"/>
      <c r="F14" s="47"/>
      <c r="G14" s="53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2"/>
    </row>
    <row r="15" spans="1:20" ht="25.2" customHeight="1" x14ac:dyDescent="0.35">
      <c r="A15" s="52"/>
      <c r="B15" s="47"/>
      <c r="C15" s="47"/>
      <c r="D15" s="47"/>
      <c r="E15" s="48" t="s">
        <v>156</v>
      </c>
      <c r="F15" s="47">
        <v>60</v>
      </c>
      <c r="G15" s="53">
        <v>49.565999999999995</v>
      </c>
      <c r="H15" s="53">
        <v>0.94799999999999995</v>
      </c>
      <c r="I15" s="53">
        <v>2.694</v>
      </c>
      <c r="J15" s="53">
        <v>5.34</v>
      </c>
      <c r="K15" s="53">
        <v>7.8119999999999994</v>
      </c>
      <c r="L15" s="53">
        <v>1.2E-2</v>
      </c>
      <c r="M15" s="53">
        <v>10.446</v>
      </c>
      <c r="N15" s="53">
        <v>0.35399999999999998</v>
      </c>
      <c r="O15" s="53">
        <v>25.487999999999996</v>
      </c>
      <c r="P15" s="53">
        <v>8.4059999999999988</v>
      </c>
      <c r="Q15" s="53">
        <v>15.606</v>
      </c>
      <c r="R15" s="53">
        <v>0.312</v>
      </c>
      <c r="S15" s="54" t="s">
        <v>157</v>
      </c>
      <c r="T15" s="52"/>
    </row>
    <row r="16" spans="1:20" ht="25.2" customHeight="1" x14ac:dyDescent="0.35">
      <c r="A16" s="52"/>
      <c r="B16" s="47"/>
      <c r="C16" s="47"/>
      <c r="D16" s="47"/>
      <c r="E16" s="48" t="s">
        <v>171</v>
      </c>
      <c r="F16" s="47" t="s">
        <v>173</v>
      </c>
      <c r="G16" s="53">
        <v>129.63</v>
      </c>
      <c r="H16" s="53">
        <v>5.8800000000000008</v>
      </c>
      <c r="I16" s="53">
        <v>6.1099999999999994</v>
      </c>
      <c r="J16" s="53">
        <v>12.78</v>
      </c>
      <c r="K16" s="53">
        <v>107.88</v>
      </c>
      <c r="L16" s="53">
        <v>6.9999999999999993E-2</v>
      </c>
      <c r="M16" s="53">
        <v>0.65999999999999992</v>
      </c>
      <c r="N16" s="53">
        <v>0.35</v>
      </c>
      <c r="O16" s="53">
        <v>13.34</v>
      </c>
      <c r="P16" s="53">
        <v>21.28</v>
      </c>
      <c r="Q16" s="53">
        <v>79.22999999999999</v>
      </c>
      <c r="R16" s="53">
        <v>0.95</v>
      </c>
      <c r="S16" s="54" t="s">
        <v>158</v>
      </c>
      <c r="T16" s="52"/>
    </row>
    <row r="17" spans="1:21" ht="25.2" customHeight="1" x14ac:dyDescent="0.35">
      <c r="A17" s="52"/>
      <c r="B17" s="59"/>
      <c r="C17" s="59"/>
      <c r="D17" s="59"/>
      <c r="E17" s="48" t="s">
        <v>172</v>
      </c>
      <c r="F17" s="47">
        <v>90</v>
      </c>
      <c r="G17" s="53">
        <v>225.828</v>
      </c>
      <c r="H17" s="53">
        <v>10.89</v>
      </c>
      <c r="I17" s="53">
        <v>13.860000000000001</v>
      </c>
      <c r="J17" s="53">
        <v>12.807</v>
      </c>
      <c r="K17" s="53">
        <v>14.616</v>
      </c>
      <c r="L17" s="53">
        <v>0.19800000000000001</v>
      </c>
      <c r="M17" s="53">
        <v>0.24300000000000002</v>
      </c>
      <c r="N17" s="53">
        <v>0.85499999999999998</v>
      </c>
      <c r="O17" s="53">
        <v>9.6750000000000007</v>
      </c>
      <c r="P17" s="53">
        <v>9.2789999999999999</v>
      </c>
      <c r="Q17" s="53">
        <v>123.39</v>
      </c>
      <c r="R17" s="53">
        <v>1.35</v>
      </c>
      <c r="S17" s="53" t="s">
        <v>159</v>
      </c>
      <c r="T17" s="52"/>
    </row>
    <row r="18" spans="1:21" ht="25.2" customHeight="1" x14ac:dyDescent="0.35">
      <c r="A18" s="52"/>
      <c r="B18" s="50"/>
      <c r="C18" s="50"/>
      <c r="D18" s="50"/>
      <c r="E18" s="48" t="s">
        <v>161</v>
      </c>
      <c r="F18" s="47">
        <v>150</v>
      </c>
      <c r="G18" s="53">
        <v>203.41500000000002</v>
      </c>
      <c r="H18" s="53">
        <v>7.4700000000000006</v>
      </c>
      <c r="I18" s="53">
        <v>4.6950000000000003</v>
      </c>
      <c r="J18" s="53">
        <v>32.82</v>
      </c>
      <c r="K18" s="53">
        <v>12.899999999999999</v>
      </c>
      <c r="L18" s="53">
        <v>0.19500000000000001</v>
      </c>
      <c r="M18" s="53">
        <v>0</v>
      </c>
      <c r="N18" s="53">
        <v>0.55499999999999994</v>
      </c>
      <c r="O18" s="53">
        <v>12.044999999999998</v>
      </c>
      <c r="P18" s="53">
        <v>109.62</v>
      </c>
      <c r="Q18" s="53">
        <v>164.47500000000002</v>
      </c>
      <c r="R18" s="53">
        <v>3.6750000000000003</v>
      </c>
      <c r="S18" s="53" t="s">
        <v>160</v>
      </c>
      <c r="T18" s="52"/>
    </row>
    <row r="19" spans="1:21" ht="25.2" customHeight="1" x14ac:dyDescent="0.35">
      <c r="A19" s="52"/>
      <c r="B19" s="50"/>
      <c r="C19" s="50"/>
      <c r="D19" s="50"/>
      <c r="E19" s="48" t="s">
        <v>162</v>
      </c>
      <c r="F19" s="47">
        <v>200</v>
      </c>
      <c r="G19" s="53">
        <v>66.64</v>
      </c>
      <c r="H19" s="53">
        <v>0.18</v>
      </c>
      <c r="I19" s="53">
        <v>0.08</v>
      </c>
      <c r="J19" s="53">
        <v>16.3</v>
      </c>
      <c r="K19" s="53">
        <v>2.04</v>
      </c>
      <c r="L19" s="53">
        <v>0</v>
      </c>
      <c r="M19" s="53">
        <v>16</v>
      </c>
      <c r="N19" s="53">
        <v>0</v>
      </c>
      <c r="O19" s="53">
        <v>6.78</v>
      </c>
      <c r="P19" s="53">
        <v>5.4</v>
      </c>
      <c r="Q19" s="53">
        <v>5.74</v>
      </c>
      <c r="R19" s="53">
        <v>0.28000000000000003</v>
      </c>
      <c r="S19" s="53" t="s">
        <v>163</v>
      </c>
      <c r="T19" s="52"/>
    </row>
    <row r="20" spans="1:21" ht="25.2" customHeight="1" x14ac:dyDescent="0.35">
      <c r="A20" s="52"/>
      <c r="B20" s="50"/>
      <c r="C20" s="50"/>
      <c r="D20" s="50"/>
      <c r="E20" s="48" t="s">
        <v>164</v>
      </c>
      <c r="F20" s="47">
        <v>30</v>
      </c>
      <c r="G20" s="53">
        <v>70.319999999999993</v>
      </c>
      <c r="H20" s="53">
        <v>2.2799999999999998</v>
      </c>
      <c r="I20" s="53">
        <v>0.24</v>
      </c>
      <c r="J20" s="53">
        <v>14.76</v>
      </c>
      <c r="K20" s="53">
        <v>0</v>
      </c>
      <c r="L20" s="53">
        <v>3.3000000000000002E-2</v>
      </c>
      <c r="M20" s="53">
        <v>0</v>
      </c>
      <c r="N20" s="53">
        <v>0.36</v>
      </c>
      <c r="O20" s="53">
        <v>6</v>
      </c>
      <c r="P20" s="53">
        <v>4.2</v>
      </c>
      <c r="Q20" s="53">
        <v>19.5</v>
      </c>
      <c r="R20" s="53">
        <v>0.33</v>
      </c>
      <c r="S20" s="53" t="s">
        <v>165</v>
      </c>
      <c r="T20" s="52"/>
    </row>
    <row r="21" spans="1:21" ht="25.2" customHeight="1" x14ac:dyDescent="0.35">
      <c r="A21" s="52"/>
      <c r="B21" s="50"/>
      <c r="C21" s="50"/>
      <c r="D21" s="50"/>
      <c r="E21" s="48" t="s">
        <v>166</v>
      </c>
      <c r="F21" s="47">
        <v>50</v>
      </c>
      <c r="G21" s="53">
        <v>134.94999999999999</v>
      </c>
      <c r="H21" s="53">
        <v>2.8</v>
      </c>
      <c r="I21" s="53">
        <v>0.55000000000000004</v>
      </c>
      <c r="J21" s="53">
        <v>29.7</v>
      </c>
      <c r="K21" s="53">
        <v>0</v>
      </c>
      <c r="L21" s="53">
        <v>0.2</v>
      </c>
      <c r="M21" s="53">
        <v>0</v>
      </c>
      <c r="N21" s="53">
        <v>0.45</v>
      </c>
      <c r="O21" s="53">
        <v>11.5</v>
      </c>
      <c r="P21" s="53">
        <v>12.5</v>
      </c>
      <c r="Q21" s="53">
        <v>53</v>
      </c>
      <c r="R21" s="53">
        <v>1.55</v>
      </c>
      <c r="S21" s="53" t="s">
        <v>167</v>
      </c>
      <c r="T21" s="52"/>
    </row>
    <row r="22" spans="1:21" ht="25.2" customHeight="1" x14ac:dyDescent="0.35">
      <c r="A22" s="122" t="s">
        <v>118</v>
      </c>
      <c r="B22" s="129"/>
      <c r="C22" s="129"/>
      <c r="D22" s="129"/>
      <c r="E22" s="130"/>
      <c r="F22" s="56">
        <v>790</v>
      </c>
      <c r="G22" s="44">
        <v>880.34900000000016</v>
      </c>
      <c r="H22" s="44">
        <v>30.448000000000004</v>
      </c>
      <c r="I22" s="44">
        <v>28.228999999999999</v>
      </c>
      <c r="J22" s="44">
        <v>124.50700000000001</v>
      </c>
      <c r="K22" s="44">
        <v>145.24799999999999</v>
      </c>
      <c r="L22" s="44">
        <v>0.70799999999999996</v>
      </c>
      <c r="M22" s="44">
        <v>27.349</v>
      </c>
      <c r="N22" s="44">
        <v>2.9239999999999999</v>
      </c>
      <c r="O22" s="44">
        <v>84.828000000000003</v>
      </c>
      <c r="P22" s="44">
        <v>170.685</v>
      </c>
      <c r="Q22" s="44">
        <v>460.94100000000003</v>
      </c>
      <c r="R22" s="44">
        <v>8.447000000000001</v>
      </c>
      <c r="S22" s="51"/>
      <c r="T22" s="52"/>
    </row>
    <row r="23" spans="1:21" ht="25.2" hidden="1" customHeight="1" x14ac:dyDescent="0.35">
      <c r="A23" s="122" t="s">
        <v>119</v>
      </c>
      <c r="B23" s="123"/>
      <c r="C23" s="123"/>
      <c r="D23" s="57"/>
      <c r="E23" s="58"/>
      <c r="F23" s="56">
        <v>700</v>
      </c>
      <c r="G23" s="44" t="s">
        <v>146</v>
      </c>
      <c r="H23" s="44" t="s">
        <v>139</v>
      </c>
      <c r="I23" s="44" t="s">
        <v>140</v>
      </c>
      <c r="J23" s="44" t="s">
        <v>141</v>
      </c>
      <c r="K23" s="44"/>
      <c r="L23" s="44"/>
      <c r="M23" s="44"/>
      <c r="N23" s="44"/>
      <c r="O23" s="44"/>
      <c r="P23" s="44"/>
      <c r="Q23" s="44"/>
      <c r="R23" s="44"/>
      <c r="S23" s="51"/>
      <c r="T23" s="52"/>
    </row>
    <row r="24" spans="1:21" ht="25.2" customHeight="1" x14ac:dyDescent="0.35">
      <c r="A24" s="45">
        <v>1</v>
      </c>
      <c r="B24" s="46">
        <v>1</v>
      </c>
      <c r="C24" s="60" t="s">
        <v>113</v>
      </c>
      <c r="D24" s="50"/>
      <c r="E24" s="48"/>
      <c r="F24" s="47"/>
      <c r="G24" s="53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2"/>
    </row>
    <row r="25" spans="1:21" ht="25.2" customHeight="1" x14ac:dyDescent="0.35">
      <c r="A25" s="52"/>
      <c r="B25" s="46" t="s">
        <v>117</v>
      </c>
      <c r="C25" s="50"/>
      <c r="D25" s="50"/>
      <c r="E25" s="48" t="s">
        <v>300</v>
      </c>
      <c r="F25" s="47" t="s">
        <v>295</v>
      </c>
      <c r="G25" s="53">
        <v>218.41800000000003</v>
      </c>
      <c r="H25" s="53">
        <v>6.7100000000000009</v>
      </c>
      <c r="I25" s="53">
        <v>9.14</v>
      </c>
      <c r="J25" s="53">
        <v>27.332000000000001</v>
      </c>
      <c r="K25" s="53">
        <v>28.406000000000006</v>
      </c>
      <c r="L25" s="53">
        <v>0.19800000000000001</v>
      </c>
      <c r="M25" s="53">
        <v>1.1200000000000001</v>
      </c>
      <c r="N25" s="53">
        <v>0.62000000000000011</v>
      </c>
      <c r="O25" s="53">
        <v>37.784000000000006</v>
      </c>
      <c r="P25" s="53">
        <v>32.270000000000003</v>
      </c>
      <c r="Q25" s="53">
        <v>105.672</v>
      </c>
      <c r="R25" s="53">
        <v>1.7340000000000002</v>
      </c>
      <c r="S25" s="55" t="s">
        <v>168</v>
      </c>
      <c r="T25" s="52"/>
    </row>
    <row r="26" spans="1:21" ht="25.2" customHeight="1" x14ac:dyDescent="0.35">
      <c r="A26" s="52"/>
      <c r="B26" s="50"/>
      <c r="C26" s="50"/>
      <c r="D26" s="50"/>
      <c r="E26" s="48" t="s">
        <v>169</v>
      </c>
      <c r="F26" s="47">
        <v>200</v>
      </c>
      <c r="G26" s="53">
        <v>90.54</v>
      </c>
      <c r="H26" s="53">
        <v>1.56</v>
      </c>
      <c r="I26" s="53">
        <v>0.06</v>
      </c>
      <c r="J26" s="53">
        <v>22.36</v>
      </c>
      <c r="K26" s="53">
        <v>1.54</v>
      </c>
      <c r="L26" s="53">
        <v>0</v>
      </c>
      <c r="M26" s="53">
        <v>12</v>
      </c>
      <c r="N26" s="53">
        <v>0</v>
      </c>
      <c r="O26" s="53">
        <v>8.3800000000000008</v>
      </c>
      <c r="P26" s="53">
        <v>4.04</v>
      </c>
      <c r="Q26" s="53">
        <v>10.32</v>
      </c>
      <c r="R26" s="53">
        <v>0.22</v>
      </c>
      <c r="S26" s="55" t="s">
        <v>170</v>
      </c>
      <c r="T26" s="52"/>
    </row>
    <row r="27" spans="1:21" ht="25.2" customHeight="1" x14ac:dyDescent="0.35">
      <c r="A27" s="122" t="s">
        <v>118</v>
      </c>
      <c r="B27" s="129"/>
      <c r="C27" s="129"/>
      <c r="D27" s="129"/>
      <c r="E27" s="130"/>
      <c r="F27" s="56">
        <v>340</v>
      </c>
      <c r="G27" s="44">
        <v>308.95800000000003</v>
      </c>
      <c r="H27" s="44">
        <v>8.2700000000000014</v>
      </c>
      <c r="I27" s="44">
        <v>9.2000000000000011</v>
      </c>
      <c r="J27" s="44">
        <v>49.692</v>
      </c>
      <c r="K27" s="44">
        <v>29.946000000000005</v>
      </c>
      <c r="L27" s="44">
        <v>0.19800000000000001</v>
      </c>
      <c r="M27" s="44">
        <v>13.120000000000001</v>
      </c>
      <c r="N27" s="44">
        <v>0.62000000000000011</v>
      </c>
      <c r="O27" s="44">
        <v>46.164000000000009</v>
      </c>
      <c r="P27" s="44">
        <v>36.31</v>
      </c>
      <c r="Q27" s="44">
        <v>115.99199999999999</v>
      </c>
      <c r="R27" s="44">
        <v>1.9540000000000002</v>
      </c>
      <c r="S27" s="51"/>
      <c r="T27" s="52"/>
    </row>
    <row r="28" spans="1:21" ht="25.2" hidden="1" customHeight="1" x14ac:dyDescent="0.35">
      <c r="A28" s="122" t="s">
        <v>119</v>
      </c>
      <c r="B28" s="123"/>
      <c r="C28" s="123"/>
      <c r="D28" s="57"/>
      <c r="E28" s="58"/>
      <c r="F28" s="56">
        <v>300</v>
      </c>
      <c r="G28" s="44" t="s">
        <v>145</v>
      </c>
      <c r="H28" s="44" t="s">
        <v>142</v>
      </c>
      <c r="I28" s="44" t="s">
        <v>143</v>
      </c>
      <c r="J28" s="44" t="s">
        <v>144</v>
      </c>
      <c r="K28" s="44"/>
      <c r="L28" s="44"/>
      <c r="M28" s="44"/>
      <c r="N28" s="44"/>
      <c r="O28" s="44"/>
      <c r="P28" s="44"/>
      <c r="Q28" s="44"/>
      <c r="R28" s="44"/>
      <c r="S28" s="51"/>
      <c r="T28" s="52"/>
    </row>
    <row r="29" spans="1:21" ht="25.2" customHeight="1" x14ac:dyDescent="0.35">
      <c r="A29" s="132" t="s">
        <v>15</v>
      </c>
      <c r="B29" s="133"/>
      <c r="C29" s="133"/>
      <c r="D29" s="133"/>
      <c r="E29" s="134"/>
      <c r="F29" s="56">
        <v>1737</v>
      </c>
      <c r="G29" s="44">
        <v>1720.2610000000002</v>
      </c>
      <c r="H29" s="44">
        <v>54.080000000000005</v>
      </c>
      <c r="I29" s="44">
        <v>52.579000000000008</v>
      </c>
      <c r="J29" s="44">
        <v>260.44100000000003</v>
      </c>
      <c r="K29" s="44">
        <v>234.61399999999998</v>
      </c>
      <c r="L29" s="44">
        <v>1.0799999999999998</v>
      </c>
      <c r="M29" s="44">
        <v>48.728999999999999</v>
      </c>
      <c r="N29" s="44">
        <v>6.0039999999999996</v>
      </c>
      <c r="O29" s="44">
        <v>342.55200000000002</v>
      </c>
      <c r="P29" s="44">
        <v>252.46</v>
      </c>
      <c r="Q29" s="44">
        <v>790.024</v>
      </c>
      <c r="R29" s="44">
        <v>15.764000000000001</v>
      </c>
      <c r="S29" s="51"/>
      <c r="T29" s="52"/>
    </row>
    <row r="30" spans="1:21" ht="25.2" hidden="1" customHeight="1" x14ac:dyDescent="0.35">
      <c r="A30" s="132" t="s">
        <v>122</v>
      </c>
      <c r="B30" s="133"/>
      <c r="C30" s="133"/>
      <c r="D30" s="133"/>
      <c r="E30" s="134"/>
      <c r="F30" s="56">
        <v>1500</v>
      </c>
      <c r="G30" s="44" t="s">
        <v>174</v>
      </c>
      <c r="H30" s="44" t="s">
        <v>175</v>
      </c>
      <c r="I30" s="44" t="s">
        <v>176</v>
      </c>
      <c r="J30" s="44" t="s">
        <v>177</v>
      </c>
      <c r="K30" s="44"/>
      <c r="L30" s="44"/>
      <c r="M30" s="44"/>
      <c r="N30" s="44"/>
      <c r="O30" s="44"/>
      <c r="P30" s="44"/>
      <c r="Q30" s="44"/>
      <c r="R30" s="44"/>
      <c r="S30" s="51"/>
      <c r="T30" s="52"/>
    </row>
    <row r="31" spans="1:21" ht="25.2" customHeight="1" x14ac:dyDescent="0.35">
      <c r="A31" s="61"/>
      <c r="B31" s="124" t="s">
        <v>147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</row>
    <row r="32" spans="1:21" ht="25.2" customHeight="1" x14ac:dyDescent="0.35">
      <c r="A32" s="61"/>
      <c r="B32" s="124" t="s">
        <v>120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6"/>
    </row>
    <row r="33" spans="1:20" ht="25.2" customHeight="1" x14ac:dyDescent="0.35">
      <c r="A33" s="45">
        <v>1</v>
      </c>
      <c r="B33" s="46">
        <v>2</v>
      </c>
      <c r="C33" s="46" t="s">
        <v>266</v>
      </c>
      <c r="D33" s="47"/>
      <c r="E33" s="48"/>
      <c r="F33" s="47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2"/>
    </row>
    <row r="34" spans="1:20" ht="25.2" customHeight="1" x14ac:dyDescent="0.35">
      <c r="A34" s="52"/>
      <c r="B34" s="46" t="s">
        <v>123</v>
      </c>
      <c r="C34" s="47"/>
      <c r="D34" s="47"/>
      <c r="E34" s="48" t="s">
        <v>190</v>
      </c>
      <c r="F34" s="47" t="s">
        <v>191</v>
      </c>
      <c r="G34" s="53">
        <v>230.43</v>
      </c>
      <c r="H34" s="53">
        <v>17.91</v>
      </c>
      <c r="I34" s="53">
        <v>16.350000000000001</v>
      </c>
      <c r="J34" s="53">
        <v>2.91</v>
      </c>
      <c r="K34" s="53">
        <v>133.05000000000001</v>
      </c>
      <c r="L34" s="53">
        <v>0.06</v>
      </c>
      <c r="M34" s="53">
        <v>0.495</v>
      </c>
      <c r="N34" s="53">
        <v>1.35</v>
      </c>
      <c r="O34" s="53">
        <v>96.284999999999997</v>
      </c>
      <c r="P34" s="53">
        <v>38.295000000000002</v>
      </c>
      <c r="Q34" s="53">
        <v>221.39999999999998</v>
      </c>
      <c r="R34" s="53">
        <v>2.1749999999999998</v>
      </c>
      <c r="S34" s="55" t="s">
        <v>178</v>
      </c>
      <c r="T34" s="52"/>
    </row>
    <row r="35" spans="1:20" ht="25.2" customHeight="1" x14ac:dyDescent="0.35">
      <c r="A35" s="52"/>
      <c r="B35" s="47"/>
      <c r="C35" s="47"/>
      <c r="D35" s="47"/>
      <c r="E35" s="48" t="s">
        <v>179</v>
      </c>
      <c r="F35" s="47">
        <v>60</v>
      </c>
      <c r="G35" s="53">
        <v>12.12</v>
      </c>
      <c r="H35" s="53">
        <v>0.66</v>
      </c>
      <c r="I35" s="53">
        <v>0.12</v>
      </c>
      <c r="J35" s="53">
        <v>2.1</v>
      </c>
      <c r="K35" s="53">
        <v>47.879999999999995</v>
      </c>
      <c r="L35" s="53">
        <v>2.4E-2</v>
      </c>
      <c r="M35" s="53">
        <v>6</v>
      </c>
      <c r="N35" s="53">
        <v>0.42</v>
      </c>
      <c r="O35" s="53">
        <v>7.3919999999999995</v>
      </c>
      <c r="P35" s="53">
        <v>10.44</v>
      </c>
      <c r="Q35" s="53">
        <v>13.56</v>
      </c>
      <c r="R35" s="53">
        <v>0.46799999999999997</v>
      </c>
      <c r="S35" s="55" t="s">
        <v>180</v>
      </c>
      <c r="T35" s="52"/>
    </row>
    <row r="36" spans="1:20" ht="25.2" customHeight="1" x14ac:dyDescent="0.35">
      <c r="A36" s="52"/>
      <c r="B36" s="47"/>
      <c r="C36" s="47"/>
      <c r="D36" s="47"/>
      <c r="E36" s="48" t="s">
        <v>164</v>
      </c>
      <c r="F36" s="47">
        <v>40</v>
      </c>
      <c r="G36" s="53">
        <v>93.76</v>
      </c>
      <c r="H36" s="53">
        <v>3.04</v>
      </c>
      <c r="I36" s="53">
        <v>0.32000000000000006</v>
      </c>
      <c r="J36" s="53">
        <v>19.680000000000003</v>
      </c>
      <c r="K36" s="53">
        <v>0</v>
      </c>
      <c r="L36" s="53">
        <v>4.4000000000000004E-2</v>
      </c>
      <c r="M36" s="53">
        <v>0</v>
      </c>
      <c r="N36" s="53">
        <v>0.48</v>
      </c>
      <c r="O36" s="53">
        <v>8</v>
      </c>
      <c r="P36" s="53">
        <v>5.6000000000000005</v>
      </c>
      <c r="Q36" s="53">
        <v>26</v>
      </c>
      <c r="R36" s="53">
        <v>0.44000000000000006</v>
      </c>
      <c r="S36" s="55" t="s">
        <v>165</v>
      </c>
      <c r="T36" s="52"/>
    </row>
    <row r="37" spans="1:20" ht="25.2" customHeight="1" x14ac:dyDescent="0.35">
      <c r="A37" s="52"/>
      <c r="B37" s="47"/>
      <c r="C37" s="47"/>
      <c r="D37" s="47"/>
      <c r="E37" s="48" t="s">
        <v>234</v>
      </c>
      <c r="F37" s="47">
        <v>50</v>
      </c>
      <c r="G37" s="53">
        <v>164.45</v>
      </c>
      <c r="H37" s="53">
        <v>0.2</v>
      </c>
      <c r="I37" s="53">
        <v>0.45</v>
      </c>
      <c r="J37" s="53">
        <v>39.9</v>
      </c>
      <c r="K37" s="53">
        <v>0</v>
      </c>
      <c r="L37" s="53">
        <v>0</v>
      </c>
      <c r="M37" s="53">
        <v>0</v>
      </c>
      <c r="N37" s="53">
        <v>0</v>
      </c>
      <c r="O37" s="53">
        <v>12.5</v>
      </c>
      <c r="P37" s="53">
        <v>3</v>
      </c>
      <c r="Q37" s="53">
        <v>6</v>
      </c>
      <c r="R37" s="53">
        <v>0.7</v>
      </c>
      <c r="S37" s="55" t="s">
        <v>181</v>
      </c>
      <c r="T37" s="52"/>
    </row>
    <row r="38" spans="1:20" ht="25.2" customHeight="1" x14ac:dyDescent="0.35">
      <c r="A38" s="52"/>
      <c r="B38" s="47"/>
      <c r="C38" s="47"/>
      <c r="D38" s="47"/>
      <c r="E38" s="48" t="s">
        <v>182</v>
      </c>
      <c r="F38" s="47">
        <v>200</v>
      </c>
      <c r="G38" s="53">
        <v>61.24</v>
      </c>
      <c r="H38" s="53">
        <v>0.18</v>
      </c>
      <c r="I38" s="53">
        <v>0.04</v>
      </c>
      <c r="J38" s="53">
        <v>15.04</v>
      </c>
      <c r="K38" s="53">
        <v>0.04</v>
      </c>
      <c r="L38" s="53">
        <v>0</v>
      </c>
      <c r="M38" s="53">
        <v>0.04</v>
      </c>
      <c r="N38" s="53">
        <v>0</v>
      </c>
      <c r="O38" s="53">
        <v>4.8</v>
      </c>
      <c r="P38" s="53">
        <v>3.82</v>
      </c>
      <c r="Q38" s="53">
        <v>7.18</v>
      </c>
      <c r="R38" s="53">
        <v>0.76</v>
      </c>
      <c r="S38" s="55" t="s">
        <v>183</v>
      </c>
      <c r="T38" s="52"/>
    </row>
    <row r="39" spans="1:20" ht="25.2" customHeight="1" x14ac:dyDescent="0.35">
      <c r="A39" s="122" t="s">
        <v>118</v>
      </c>
      <c r="B39" s="129"/>
      <c r="C39" s="129"/>
      <c r="D39" s="129"/>
      <c r="E39" s="130"/>
      <c r="F39" s="56">
        <v>505</v>
      </c>
      <c r="G39" s="44">
        <v>562</v>
      </c>
      <c r="H39" s="44">
        <v>21.99</v>
      </c>
      <c r="I39" s="44">
        <v>17.28</v>
      </c>
      <c r="J39" s="44">
        <v>79.63</v>
      </c>
      <c r="K39" s="44">
        <v>180.97</v>
      </c>
      <c r="L39" s="44">
        <v>0.128</v>
      </c>
      <c r="M39" s="44">
        <v>6.5350000000000001</v>
      </c>
      <c r="N39" s="44">
        <v>2.25</v>
      </c>
      <c r="O39" s="44">
        <v>128.977</v>
      </c>
      <c r="P39" s="44">
        <v>61.155000000000001</v>
      </c>
      <c r="Q39" s="44">
        <v>274.14</v>
      </c>
      <c r="R39" s="44">
        <v>4.5429999999999993</v>
      </c>
      <c r="S39" s="51"/>
      <c r="T39" s="52"/>
    </row>
    <row r="40" spans="1:20" ht="25.2" hidden="1" customHeight="1" x14ac:dyDescent="0.35">
      <c r="A40" s="122" t="s">
        <v>119</v>
      </c>
      <c r="B40" s="123"/>
      <c r="C40" s="123"/>
      <c r="D40" s="57"/>
      <c r="E40" s="58"/>
      <c r="F40" s="56">
        <v>500</v>
      </c>
      <c r="G40" s="44" t="s">
        <v>135</v>
      </c>
      <c r="H40" s="44" t="s">
        <v>136</v>
      </c>
      <c r="I40" s="44" t="s">
        <v>137</v>
      </c>
      <c r="J40" s="44" t="s">
        <v>138</v>
      </c>
      <c r="K40" s="44"/>
      <c r="L40" s="44"/>
      <c r="M40" s="44"/>
      <c r="N40" s="44"/>
      <c r="O40" s="44"/>
      <c r="P40" s="44"/>
      <c r="Q40" s="44"/>
      <c r="R40" s="44"/>
      <c r="S40" s="51"/>
      <c r="T40" s="52"/>
    </row>
    <row r="41" spans="1:20" ht="25.2" customHeight="1" x14ac:dyDescent="0.35">
      <c r="A41" s="45">
        <v>1</v>
      </c>
      <c r="B41" s="46">
        <v>2</v>
      </c>
      <c r="C41" s="46" t="s">
        <v>14</v>
      </c>
      <c r="D41" s="47"/>
      <c r="E41" s="48"/>
      <c r="F41" s="47"/>
      <c r="G41" s="53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1"/>
      <c r="T41" s="52"/>
    </row>
    <row r="42" spans="1:20" ht="25.2" customHeight="1" x14ac:dyDescent="0.35">
      <c r="A42" s="52"/>
      <c r="B42" s="46" t="s">
        <v>123</v>
      </c>
      <c r="C42" s="47"/>
      <c r="D42" s="47"/>
      <c r="E42" s="48" t="s">
        <v>184</v>
      </c>
      <c r="F42" s="47">
        <v>60</v>
      </c>
      <c r="G42" s="53">
        <v>35.436</v>
      </c>
      <c r="H42" s="53">
        <v>0.432</v>
      </c>
      <c r="I42" s="53">
        <v>3.2279999999999998</v>
      </c>
      <c r="J42" s="53">
        <v>1.1639999999999999</v>
      </c>
      <c r="K42" s="53">
        <v>7.8659999999999997</v>
      </c>
      <c r="L42" s="53">
        <v>1.7999999999999999E-2</v>
      </c>
      <c r="M42" s="53">
        <v>4.8179999999999996</v>
      </c>
      <c r="N42" s="53">
        <v>0.41399999999999998</v>
      </c>
      <c r="O42" s="53">
        <v>12.665999999999999</v>
      </c>
      <c r="P42" s="53">
        <v>9</v>
      </c>
      <c r="Q42" s="53">
        <v>18.3</v>
      </c>
      <c r="R42" s="53">
        <v>0.30599999999999999</v>
      </c>
      <c r="S42" s="51" t="s">
        <v>185</v>
      </c>
      <c r="T42" s="52"/>
    </row>
    <row r="43" spans="1:20" ht="39" customHeight="1" x14ac:dyDescent="0.35">
      <c r="A43" s="52"/>
      <c r="B43" s="47"/>
      <c r="C43" s="47"/>
      <c r="D43" s="47"/>
      <c r="E43" s="62" t="s">
        <v>214</v>
      </c>
      <c r="F43" s="47" t="s">
        <v>235</v>
      </c>
      <c r="G43" s="53">
        <v>125.6</v>
      </c>
      <c r="H43" s="53">
        <v>6.12</v>
      </c>
      <c r="I43" s="53">
        <v>5.24</v>
      </c>
      <c r="J43" s="53">
        <v>13.49</v>
      </c>
      <c r="K43" s="53">
        <v>104.84</v>
      </c>
      <c r="L43" s="53">
        <v>0.14000000000000001</v>
      </c>
      <c r="M43" s="53">
        <v>1.0900000000000001</v>
      </c>
      <c r="N43" s="53">
        <v>0.46</v>
      </c>
      <c r="O43" s="53">
        <v>15.14</v>
      </c>
      <c r="P43" s="53">
        <v>29.47</v>
      </c>
      <c r="Q43" s="53">
        <v>89.990000000000009</v>
      </c>
      <c r="R43" s="53">
        <v>1.1499999999999999</v>
      </c>
      <c r="S43" s="51" t="s">
        <v>215</v>
      </c>
      <c r="T43" s="52"/>
    </row>
    <row r="44" spans="1:20" ht="25.2" customHeight="1" x14ac:dyDescent="0.35">
      <c r="A44" s="52"/>
      <c r="B44" s="47"/>
      <c r="C44" s="47"/>
      <c r="D44" s="47"/>
      <c r="E44" s="48" t="s">
        <v>301</v>
      </c>
      <c r="F44" s="47">
        <v>90</v>
      </c>
      <c r="G44" s="53">
        <v>120.57</v>
      </c>
      <c r="H44" s="53">
        <v>13.21</v>
      </c>
      <c r="I44" s="53">
        <v>6.54</v>
      </c>
      <c r="J44" s="53">
        <v>2.2200000000000002</v>
      </c>
      <c r="K44" s="53">
        <v>281.35000000000002</v>
      </c>
      <c r="L44" s="53">
        <v>7.0000000000000007E-2</v>
      </c>
      <c r="M44" s="53">
        <v>1.73</v>
      </c>
      <c r="N44" s="53">
        <v>0.74</v>
      </c>
      <c r="O44" s="53">
        <v>91.51</v>
      </c>
      <c r="P44" s="53">
        <v>46.78</v>
      </c>
      <c r="Q44" s="53">
        <v>204.78</v>
      </c>
      <c r="R44" s="53">
        <v>0.79</v>
      </c>
      <c r="S44" s="55" t="s">
        <v>186</v>
      </c>
      <c r="T44" s="52"/>
    </row>
    <row r="45" spans="1:20" ht="25.2" customHeight="1" x14ac:dyDescent="0.35">
      <c r="A45" s="52"/>
      <c r="B45" s="59"/>
      <c r="C45" s="59"/>
      <c r="D45" s="59"/>
      <c r="E45" s="48" t="s">
        <v>187</v>
      </c>
      <c r="F45" s="47">
        <v>150</v>
      </c>
      <c r="G45" s="53">
        <v>185.625</v>
      </c>
      <c r="H45" s="53">
        <v>3.4950000000000001</v>
      </c>
      <c r="I45" s="53">
        <v>3.3449999999999998</v>
      </c>
      <c r="J45" s="53">
        <v>35.384999999999998</v>
      </c>
      <c r="K45" s="53">
        <v>12.149999999999999</v>
      </c>
      <c r="L45" s="53">
        <v>0.03</v>
      </c>
      <c r="M45" s="53">
        <v>0</v>
      </c>
      <c r="N45" s="53">
        <v>0.255</v>
      </c>
      <c r="O45" s="53">
        <v>4.6500000000000004</v>
      </c>
      <c r="P45" s="53">
        <v>22.844999999999999</v>
      </c>
      <c r="Q45" s="53">
        <v>69.599999999999994</v>
      </c>
      <c r="R45" s="53">
        <v>0.44999999999999996</v>
      </c>
      <c r="S45" s="55" t="s">
        <v>160</v>
      </c>
      <c r="T45" s="52"/>
    </row>
    <row r="46" spans="1:20" ht="25.2" customHeight="1" x14ac:dyDescent="0.35">
      <c r="A46" s="52"/>
      <c r="B46" s="50"/>
      <c r="C46" s="50"/>
      <c r="D46" s="50"/>
      <c r="E46" s="48" t="s">
        <v>188</v>
      </c>
      <c r="F46" s="47">
        <v>200</v>
      </c>
      <c r="G46" s="53">
        <v>61.6</v>
      </c>
      <c r="H46" s="53">
        <v>0.06</v>
      </c>
      <c r="I46" s="53">
        <v>0</v>
      </c>
      <c r="J46" s="53">
        <v>15.34</v>
      </c>
      <c r="K46" s="53">
        <v>0.04</v>
      </c>
      <c r="L46" s="53">
        <v>0</v>
      </c>
      <c r="M46" s="53">
        <v>0</v>
      </c>
      <c r="N46" s="53">
        <v>0</v>
      </c>
      <c r="O46" s="53">
        <v>0.52</v>
      </c>
      <c r="P46" s="53">
        <v>0.06</v>
      </c>
      <c r="Q46" s="53">
        <v>0.2</v>
      </c>
      <c r="R46" s="53">
        <v>0.4</v>
      </c>
      <c r="S46" s="55" t="s">
        <v>189</v>
      </c>
      <c r="T46" s="52"/>
    </row>
    <row r="47" spans="1:20" ht="25.2" customHeight="1" x14ac:dyDescent="0.35">
      <c r="A47" s="52"/>
      <c r="B47" s="50"/>
      <c r="C47" s="50"/>
      <c r="D47" s="50"/>
      <c r="E47" s="48" t="s">
        <v>164</v>
      </c>
      <c r="F47" s="47">
        <v>40</v>
      </c>
      <c r="G47" s="53">
        <v>93.76</v>
      </c>
      <c r="H47" s="53">
        <v>3.04</v>
      </c>
      <c r="I47" s="53">
        <v>0.32000000000000006</v>
      </c>
      <c r="J47" s="53">
        <v>19.680000000000003</v>
      </c>
      <c r="K47" s="53">
        <v>0</v>
      </c>
      <c r="L47" s="53">
        <v>4.4000000000000004E-2</v>
      </c>
      <c r="M47" s="53">
        <v>0</v>
      </c>
      <c r="N47" s="53">
        <v>0.48</v>
      </c>
      <c r="O47" s="53">
        <v>8</v>
      </c>
      <c r="P47" s="53">
        <v>5.6000000000000005</v>
      </c>
      <c r="Q47" s="53">
        <v>26</v>
      </c>
      <c r="R47" s="53">
        <v>0.44000000000000006</v>
      </c>
      <c r="S47" s="55" t="s">
        <v>165</v>
      </c>
      <c r="T47" s="52"/>
    </row>
    <row r="48" spans="1:20" ht="25.2" customHeight="1" x14ac:dyDescent="0.35">
      <c r="A48" s="52"/>
      <c r="B48" s="50"/>
      <c r="C48" s="50"/>
      <c r="D48" s="50"/>
      <c r="E48" s="48" t="s">
        <v>166</v>
      </c>
      <c r="F48" s="47">
        <v>50</v>
      </c>
      <c r="G48" s="53">
        <v>134.94999999999999</v>
      </c>
      <c r="H48" s="53">
        <v>2.8</v>
      </c>
      <c r="I48" s="53">
        <v>0.55000000000000004</v>
      </c>
      <c r="J48" s="53">
        <v>29.7</v>
      </c>
      <c r="K48" s="53">
        <v>0</v>
      </c>
      <c r="L48" s="53">
        <v>0.2</v>
      </c>
      <c r="M48" s="53">
        <v>0</v>
      </c>
      <c r="N48" s="53">
        <v>0.45</v>
      </c>
      <c r="O48" s="53">
        <v>11.5</v>
      </c>
      <c r="P48" s="53">
        <v>12.5</v>
      </c>
      <c r="Q48" s="53">
        <v>53</v>
      </c>
      <c r="R48" s="53">
        <v>1.55</v>
      </c>
      <c r="S48" s="55" t="s">
        <v>167</v>
      </c>
      <c r="T48" s="52"/>
    </row>
    <row r="49" spans="1:21" ht="25.2" customHeight="1" x14ac:dyDescent="0.35">
      <c r="A49" s="122" t="s">
        <v>118</v>
      </c>
      <c r="B49" s="129"/>
      <c r="C49" s="129"/>
      <c r="D49" s="129"/>
      <c r="E49" s="130"/>
      <c r="F49" s="56">
        <v>805</v>
      </c>
      <c r="G49" s="44">
        <v>757.54099999999994</v>
      </c>
      <c r="H49" s="44">
        <v>29.157</v>
      </c>
      <c r="I49" s="44">
        <v>19.222999999999999</v>
      </c>
      <c r="J49" s="44">
        <v>116.97900000000001</v>
      </c>
      <c r="K49" s="44">
        <v>406.24600000000004</v>
      </c>
      <c r="L49" s="44">
        <v>0.502</v>
      </c>
      <c r="M49" s="44">
        <v>7.6379999999999999</v>
      </c>
      <c r="N49" s="44">
        <v>2.7989999999999999</v>
      </c>
      <c r="O49" s="44">
        <v>143.98599999999999</v>
      </c>
      <c r="P49" s="44">
        <v>126.255</v>
      </c>
      <c r="Q49" s="44">
        <v>461.86999999999995</v>
      </c>
      <c r="R49" s="44">
        <v>5.0859999999999994</v>
      </c>
      <c r="S49" s="51"/>
      <c r="T49" s="52"/>
    </row>
    <row r="50" spans="1:21" ht="25.2" hidden="1" customHeight="1" x14ac:dyDescent="0.35">
      <c r="A50" s="122" t="s">
        <v>119</v>
      </c>
      <c r="B50" s="123"/>
      <c r="C50" s="123"/>
      <c r="D50" s="57"/>
      <c r="E50" s="58"/>
      <c r="F50" s="56">
        <v>700</v>
      </c>
      <c r="G50" s="44" t="s">
        <v>146</v>
      </c>
      <c r="H50" s="44" t="s">
        <v>139</v>
      </c>
      <c r="I50" s="44" t="s">
        <v>140</v>
      </c>
      <c r="J50" s="44" t="s">
        <v>141</v>
      </c>
      <c r="K50" s="44"/>
      <c r="L50" s="44"/>
      <c r="M50" s="44"/>
      <c r="N50" s="44"/>
      <c r="O50" s="44"/>
      <c r="P50" s="44"/>
      <c r="Q50" s="44"/>
      <c r="R50" s="44"/>
      <c r="S50" s="51"/>
      <c r="T50" s="52"/>
    </row>
    <row r="51" spans="1:21" ht="25.2" customHeight="1" x14ac:dyDescent="0.35">
      <c r="A51" s="45">
        <v>1</v>
      </c>
      <c r="B51" s="46">
        <v>2</v>
      </c>
      <c r="C51" s="60" t="s">
        <v>113</v>
      </c>
      <c r="D51" s="50"/>
      <c r="E51" s="48"/>
      <c r="F51" s="47"/>
      <c r="G51" s="53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  <c r="T51" s="52"/>
    </row>
    <row r="52" spans="1:21" ht="25.2" customHeight="1" x14ac:dyDescent="0.35">
      <c r="A52" s="52"/>
      <c r="B52" s="46" t="s">
        <v>123</v>
      </c>
      <c r="C52" s="50"/>
      <c r="D52" s="50"/>
      <c r="E52" s="48" t="s">
        <v>238</v>
      </c>
      <c r="F52" s="47">
        <v>100</v>
      </c>
      <c r="G52" s="53">
        <v>188.89</v>
      </c>
      <c r="H52" s="53">
        <v>11.58</v>
      </c>
      <c r="I52" s="53">
        <v>7.81</v>
      </c>
      <c r="J52" s="53">
        <v>16.18</v>
      </c>
      <c r="K52" s="53">
        <v>45.15</v>
      </c>
      <c r="L52" s="53">
        <v>0.03</v>
      </c>
      <c r="M52" s="53">
        <v>1.51</v>
      </c>
      <c r="N52" s="53">
        <v>0.83</v>
      </c>
      <c r="O52" s="53">
        <v>203.8</v>
      </c>
      <c r="P52" s="53">
        <v>33.51</v>
      </c>
      <c r="Q52" s="53">
        <v>171.48</v>
      </c>
      <c r="R52" s="53">
        <v>1.01</v>
      </c>
      <c r="S52" s="51" t="s">
        <v>239</v>
      </c>
      <c r="T52" s="52"/>
    </row>
    <row r="53" spans="1:21" ht="25.2" customHeight="1" x14ac:dyDescent="0.35">
      <c r="A53" s="52"/>
      <c r="B53" s="50"/>
      <c r="C53" s="50"/>
      <c r="D53" s="50"/>
      <c r="E53" s="48" t="s">
        <v>162</v>
      </c>
      <c r="F53" s="47">
        <v>200</v>
      </c>
      <c r="G53" s="53">
        <v>66.64</v>
      </c>
      <c r="H53" s="53">
        <v>0.18</v>
      </c>
      <c r="I53" s="53">
        <v>0.08</v>
      </c>
      <c r="J53" s="53">
        <v>16.3</v>
      </c>
      <c r="K53" s="53">
        <v>2.04</v>
      </c>
      <c r="L53" s="53">
        <v>0</v>
      </c>
      <c r="M53" s="53">
        <v>16</v>
      </c>
      <c r="N53" s="53">
        <v>0</v>
      </c>
      <c r="O53" s="53">
        <v>6.78</v>
      </c>
      <c r="P53" s="53">
        <v>5.4</v>
      </c>
      <c r="Q53" s="53">
        <v>5.74</v>
      </c>
      <c r="R53" s="53">
        <v>0.28000000000000003</v>
      </c>
      <c r="S53" s="55" t="s">
        <v>163</v>
      </c>
      <c r="T53" s="52"/>
    </row>
    <row r="54" spans="1:21" ht="25.2" customHeight="1" x14ac:dyDescent="0.35">
      <c r="A54" s="122" t="s">
        <v>118</v>
      </c>
      <c r="B54" s="129"/>
      <c r="C54" s="129"/>
      <c r="D54" s="129"/>
      <c r="E54" s="130"/>
      <c r="F54" s="56">
        <v>300</v>
      </c>
      <c r="G54" s="44">
        <v>255.52999999999997</v>
      </c>
      <c r="H54" s="44">
        <v>11.76</v>
      </c>
      <c r="I54" s="44">
        <v>7.89</v>
      </c>
      <c r="J54" s="44">
        <v>32.480000000000004</v>
      </c>
      <c r="K54" s="44">
        <v>47.19</v>
      </c>
      <c r="L54" s="44">
        <v>0.03</v>
      </c>
      <c r="M54" s="44">
        <v>17.510000000000002</v>
      </c>
      <c r="N54" s="44">
        <v>0.83</v>
      </c>
      <c r="O54" s="44">
        <v>210.58</v>
      </c>
      <c r="P54" s="44">
        <v>38.909999999999997</v>
      </c>
      <c r="Q54" s="44">
        <v>177.22</v>
      </c>
      <c r="R54" s="44">
        <v>1.29</v>
      </c>
      <c r="S54" s="51"/>
      <c r="T54" s="52"/>
    </row>
    <row r="55" spans="1:21" ht="25.2" hidden="1" customHeight="1" x14ac:dyDescent="0.35">
      <c r="A55" s="122" t="s">
        <v>119</v>
      </c>
      <c r="B55" s="123"/>
      <c r="C55" s="123"/>
      <c r="D55" s="57"/>
      <c r="E55" s="58"/>
      <c r="F55" s="56">
        <v>300</v>
      </c>
      <c r="G55" s="44" t="s">
        <v>145</v>
      </c>
      <c r="H55" s="44" t="s">
        <v>142</v>
      </c>
      <c r="I55" s="44" t="s">
        <v>143</v>
      </c>
      <c r="J55" s="44" t="s">
        <v>144</v>
      </c>
      <c r="K55" s="44"/>
      <c r="L55" s="44"/>
      <c r="M55" s="44"/>
      <c r="N55" s="44"/>
      <c r="O55" s="44"/>
      <c r="P55" s="44"/>
      <c r="Q55" s="44"/>
      <c r="R55" s="44"/>
      <c r="S55" s="51"/>
      <c r="T55" s="52"/>
    </row>
    <row r="56" spans="1:21" ht="25.2" customHeight="1" x14ac:dyDescent="0.35">
      <c r="A56" s="132" t="s">
        <v>121</v>
      </c>
      <c r="B56" s="133"/>
      <c r="C56" s="133"/>
      <c r="D56" s="133"/>
      <c r="E56" s="134"/>
      <c r="F56" s="56">
        <v>1610</v>
      </c>
      <c r="G56" s="44">
        <v>1575.0709999999999</v>
      </c>
      <c r="H56" s="44">
        <v>62.906999999999996</v>
      </c>
      <c r="I56" s="44">
        <v>44.393000000000001</v>
      </c>
      <c r="J56" s="44">
        <v>229.089</v>
      </c>
      <c r="K56" s="44">
        <v>634.40600000000006</v>
      </c>
      <c r="L56" s="44">
        <v>0.66</v>
      </c>
      <c r="M56" s="44">
        <v>31.683000000000003</v>
      </c>
      <c r="N56" s="44">
        <v>5.8789999999999996</v>
      </c>
      <c r="O56" s="44">
        <v>483.54300000000001</v>
      </c>
      <c r="P56" s="44">
        <v>226.32</v>
      </c>
      <c r="Q56" s="44">
        <v>913.2299999999999</v>
      </c>
      <c r="R56" s="44">
        <v>10.918999999999999</v>
      </c>
      <c r="S56" s="51"/>
      <c r="T56" s="52"/>
    </row>
    <row r="57" spans="1:21" ht="25.2" hidden="1" customHeight="1" x14ac:dyDescent="0.35">
      <c r="A57" s="132" t="s">
        <v>122</v>
      </c>
      <c r="B57" s="133"/>
      <c r="C57" s="133"/>
      <c r="D57" s="133"/>
      <c r="E57" s="134"/>
      <c r="F57" s="56">
        <v>1500</v>
      </c>
      <c r="G57" s="44" t="s">
        <v>174</v>
      </c>
      <c r="H57" s="44" t="s">
        <v>175</v>
      </c>
      <c r="I57" s="44" t="s">
        <v>176</v>
      </c>
      <c r="J57" s="44" t="s">
        <v>177</v>
      </c>
      <c r="K57" s="44"/>
      <c r="L57" s="44"/>
      <c r="M57" s="44"/>
      <c r="N57" s="44"/>
      <c r="O57" s="44"/>
      <c r="P57" s="44"/>
      <c r="Q57" s="44"/>
      <c r="R57" s="44"/>
      <c r="S57" s="51"/>
      <c r="T57" s="52"/>
    </row>
    <row r="58" spans="1:21" ht="25.2" customHeight="1" x14ac:dyDescent="0.35">
      <c r="A58" s="61"/>
      <c r="B58" s="124" t="s">
        <v>147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6"/>
    </row>
    <row r="59" spans="1:21" ht="25.2" customHeight="1" x14ac:dyDescent="0.35">
      <c r="A59" s="61"/>
      <c r="B59" s="124" t="s">
        <v>120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6"/>
    </row>
    <row r="60" spans="1:21" ht="25.2" customHeight="1" x14ac:dyDescent="0.35">
      <c r="A60" s="45">
        <v>1</v>
      </c>
      <c r="B60" s="46">
        <v>3</v>
      </c>
      <c r="C60" s="46" t="s">
        <v>266</v>
      </c>
      <c r="D60" s="47"/>
      <c r="E60" s="48"/>
      <c r="F60" s="47"/>
      <c r="G60" s="49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1"/>
      <c r="T60" s="52"/>
    </row>
    <row r="61" spans="1:21" ht="40.950000000000003" customHeight="1" x14ac:dyDescent="0.35">
      <c r="A61" s="52"/>
      <c r="B61" s="46" t="s">
        <v>124</v>
      </c>
      <c r="C61" s="47"/>
      <c r="D61" s="47"/>
      <c r="E61" s="62" t="s">
        <v>305</v>
      </c>
      <c r="F61" s="47" t="s">
        <v>191</v>
      </c>
      <c r="G61" s="53">
        <v>184.51</v>
      </c>
      <c r="H61" s="53">
        <v>5.89</v>
      </c>
      <c r="I61" s="53">
        <v>6.6549999999999994</v>
      </c>
      <c r="J61" s="53">
        <v>26.31</v>
      </c>
      <c r="K61" s="53">
        <v>23.4</v>
      </c>
      <c r="L61" s="53">
        <v>0.12</v>
      </c>
      <c r="M61" s="53">
        <v>0.39</v>
      </c>
      <c r="N61" s="53">
        <v>0.57499999999999996</v>
      </c>
      <c r="O61" s="53">
        <v>94.960000000000008</v>
      </c>
      <c r="P61" s="53">
        <v>4.6049999999999995</v>
      </c>
      <c r="Q61" s="53">
        <v>154.16000000000003</v>
      </c>
      <c r="R61" s="53">
        <v>1.1199999999999999</v>
      </c>
      <c r="S61" s="51" t="s">
        <v>192</v>
      </c>
      <c r="T61" s="52"/>
    </row>
    <row r="62" spans="1:21" ht="25.2" customHeight="1" x14ac:dyDescent="0.35">
      <c r="A62" s="52"/>
      <c r="B62" s="47"/>
      <c r="C62" s="47"/>
      <c r="D62" s="47"/>
      <c r="E62" s="48" t="s">
        <v>193</v>
      </c>
      <c r="F62" s="47">
        <v>30</v>
      </c>
      <c r="G62" s="53">
        <v>78.509999999999991</v>
      </c>
      <c r="H62" s="53">
        <v>2.25</v>
      </c>
      <c r="I62" s="53">
        <v>0.87</v>
      </c>
      <c r="J62" s="53">
        <v>15.419999999999998</v>
      </c>
      <c r="K62" s="53">
        <v>0</v>
      </c>
      <c r="L62" s="53">
        <v>8.9999999999999993E-3</v>
      </c>
      <c r="M62" s="53">
        <v>0</v>
      </c>
      <c r="N62" s="53">
        <v>0.51</v>
      </c>
      <c r="O62" s="53">
        <v>5.7</v>
      </c>
      <c r="P62" s="53">
        <v>3.9</v>
      </c>
      <c r="Q62" s="53">
        <v>19.5</v>
      </c>
      <c r="R62" s="53">
        <v>0.36</v>
      </c>
      <c r="S62" s="51" t="s">
        <v>192</v>
      </c>
      <c r="T62" s="52"/>
    </row>
    <row r="63" spans="1:21" ht="25.2" customHeight="1" x14ac:dyDescent="0.35">
      <c r="A63" s="52"/>
      <c r="B63" s="47"/>
      <c r="C63" s="47"/>
      <c r="D63" s="47"/>
      <c r="E63" s="48" t="s">
        <v>195</v>
      </c>
      <c r="F63" s="47">
        <v>20</v>
      </c>
      <c r="G63" s="53">
        <v>64.239999999999995</v>
      </c>
      <c r="H63" s="53">
        <v>4.3600000000000003</v>
      </c>
      <c r="I63" s="53">
        <v>5.2</v>
      </c>
      <c r="J63" s="53">
        <v>0</v>
      </c>
      <c r="K63" s="53">
        <v>31.200000000000003</v>
      </c>
      <c r="L63" s="53">
        <v>6.0000000000000001E-3</v>
      </c>
      <c r="M63" s="53">
        <v>5.6000000000000008E-2</v>
      </c>
      <c r="N63" s="53">
        <v>0.1</v>
      </c>
      <c r="O63" s="53">
        <v>154.88</v>
      </c>
      <c r="P63" s="53">
        <v>6.09</v>
      </c>
      <c r="Q63" s="53">
        <v>87</v>
      </c>
      <c r="R63" s="53">
        <v>0.17400000000000002</v>
      </c>
      <c r="S63" s="51" t="s">
        <v>194</v>
      </c>
      <c r="T63" s="52"/>
    </row>
    <row r="64" spans="1:21" ht="25.2" customHeight="1" x14ac:dyDescent="0.35">
      <c r="A64" s="52"/>
      <c r="B64" s="47"/>
      <c r="C64" s="47"/>
      <c r="D64" s="47"/>
      <c r="E64" s="48" t="s">
        <v>197</v>
      </c>
      <c r="F64" s="47">
        <v>200</v>
      </c>
      <c r="G64" s="53">
        <v>108.66</v>
      </c>
      <c r="H64" s="53">
        <v>3.94</v>
      </c>
      <c r="I64" s="53">
        <v>3.06</v>
      </c>
      <c r="J64" s="53">
        <v>16.34</v>
      </c>
      <c r="K64" s="53">
        <v>16.28</v>
      </c>
      <c r="L64" s="53">
        <v>0.02</v>
      </c>
      <c r="M64" s="53">
        <v>0.64</v>
      </c>
      <c r="N64" s="53">
        <v>0</v>
      </c>
      <c r="O64" s="53">
        <v>130.56</v>
      </c>
      <c r="P64" s="53">
        <v>24.96</v>
      </c>
      <c r="Q64" s="53">
        <v>111.7</v>
      </c>
      <c r="R64" s="53">
        <v>0.66</v>
      </c>
      <c r="S64" s="51" t="s">
        <v>196</v>
      </c>
      <c r="T64" s="52"/>
    </row>
    <row r="65" spans="1:20" ht="25.2" customHeight="1" x14ac:dyDescent="0.35">
      <c r="A65" s="52"/>
      <c r="B65" s="47"/>
      <c r="C65" s="47"/>
      <c r="D65" s="47"/>
      <c r="E65" s="48" t="s">
        <v>199</v>
      </c>
      <c r="F65" s="47">
        <v>150</v>
      </c>
      <c r="G65" s="53">
        <v>61.199999999999996</v>
      </c>
      <c r="H65" s="53">
        <v>0.60000000000000009</v>
      </c>
      <c r="I65" s="53">
        <v>0.60000000000000009</v>
      </c>
      <c r="J65" s="53">
        <v>13.350000000000001</v>
      </c>
      <c r="K65" s="53">
        <v>4.5</v>
      </c>
      <c r="L65" s="53">
        <v>0.03</v>
      </c>
      <c r="M65" s="53">
        <v>6</v>
      </c>
      <c r="N65" s="53">
        <v>0.30000000000000004</v>
      </c>
      <c r="O65" s="53">
        <v>21.12</v>
      </c>
      <c r="P65" s="53">
        <v>11.745000000000001</v>
      </c>
      <c r="Q65" s="53">
        <v>14.355</v>
      </c>
      <c r="R65" s="53">
        <v>2.8649999999999998</v>
      </c>
      <c r="S65" s="51" t="s">
        <v>198</v>
      </c>
      <c r="T65" s="52"/>
    </row>
    <row r="66" spans="1:20" ht="25.2" customHeight="1" x14ac:dyDescent="0.35">
      <c r="A66" s="122" t="s">
        <v>118</v>
      </c>
      <c r="B66" s="129"/>
      <c r="C66" s="129"/>
      <c r="D66" s="129"/>
      <c r="E66" s="130"/>
      <c r="F66" s="56">
        <v>555</v>
      </c>
      <c r="G66" s="44">
        <v>497.11999999999995</v>
      </c>
      <c r="H66" s="44">
        <v>17.040000000000003</v>
      </c>
      <c r="I66" s="44">
        <v>16.385000000000002</v>
      </c>
      <c r="J66" s="44">
        <v>71.419999999999987</v>
      </c>
      <c r="K66" s="44">
        <v>75.38</v>
      </c>
      <c r="L66" s="44">
        <v>0.185</v>
      </c>
      <c r="M66" s="44">
        <v>7.0860000000000003</v>
      </c>
      <c r="N66" s="44">
        <v>1.4850000000000001</v>
      </c>
      <c r="O66" s="44">
        <v>407.22</v>
      </c>
      <c r="P66" s="44">
        <v>51.3</v>
      </c>
      <c r="Q66" s="44">
        <v>386.71500000000003</v>
      </c>
      <c r="R66" s="44">
        <v>5.1790000000000003</v>
      </c>
      <c r="S66" s="51"/>
      <c r="T66" s="52"/>
    </row>
    <row r="67" spans="1:20" ht="25.2" hidden="1" customHeight="1" x14ac:dyDescent="0.35">
      <c r="A67" s="122" t="s">
        <v>119</v>
      </c>
      <c r="B67" s="123"/>
      <c r="C67" s="123"/>
      <c r="D67" s="57"/>
      <c r="E67" s="58"/>
      <c r="F67" s="56">
        <v>500</v>
      </c>
      <c r="G67" s="44" t="s">
        <v>135</v>
      </c>
      <c r="H67" s="44" t="s">
        <v>136</v>
      </c>
      <c r="I67" s="44" t="s">
        <v>137</v>
      </c>
      <c r="J67" s="44" t="s">
        <v>138</v>
      </c>
      <c r="K67" s="44"/>
      <c r="L67" s="44"/>
      <c r="M67" s="44"/>
      <c r="N67" s="44"/>
      <c r="O67" s="44"/>
      <c r="P67" s="44"/>
      <c r="Q67" s="44"/>
      <c r="R67" s="44"/>
      <c r="S67" s="51"/>
      <c r="T67" s="52"/>
    </row>
    <row r="68" spans="1:20" ht="25.2" customHeight="1" x14ac:dyDescent="0.35">
      <c r="A68" s="45">
        <v>1</v>
      </c>
      <c r="B68" s="46">
        <v>3</v>
      </c>
      <c r="C68" s="46" t="s">
        <v>14</v>
      </c>
      <c r="D68" s="47"/>
      <c r="E68" s="48"/>
      <c r="F68" s="47"/>
      <c r="G68" s="53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1"/>
      <c r="T68" s="52"/>
    </row>
    <row r="69" spans="1:20" ht="25.2" customHeight="1" x14ac:dyDescent="0.35">
      <c r="A69" s="52"/>
      <c r="B69" s="46" t="s">
        <v>124</v>
      </c>
      <c r="C69" s="47"/>
      <c r="D69" s="47"/>
      <c r="E69" s="48" t="s">
        <v>200</v>
      </c>
      <c r="F69" s="47">
        <v>60</v>
      </c>
      <c r="G69" s="53">
        <v>55.541999999999994</v>
      </c>
      <c r="H69" s="53">
        <v>1.764</v>
      </c>
      <c r="I69" s="53">
        <v>4.95</v>
      </c>
      <c r="J69" s="53">
        <v>0.98399999999999987</v>
      </c>
      <c r="K69" s="53">
        <v>18.72</v>
      </c>
      <c r="L69" s="53">
        <v>1.7999999999999999E-2</v>
      </c>
      <c r="M69" s="53">
        <v>3.36</v>
      </c>
      <c r="N69" s="53">
        <v>0.504</v>
      </c>
      <c r="O69" s="53">
        <v>13.968</v>
      </c>
      <c r="P69" s="53">
        <v>7.9739999999999993</v>
      </c>
      <c r="Q69" s="53">
        <v>34.518000000000001</v>
      </c>
      <c r="R69" s="53">
        <v>0.504</v>
      </c>
      <c r="S69" s="51" t="s">
        <v>201</v>
      </c>
      <c r="T69" s="52"/>
    </row>
    <row r="70" spans="1:20" ht="25.2" customHeight="1" x14ac:dyDescent="0.35">
      <c r="A70" s="52"/>
      <c r="B70" s="47"/>
      <c r="C70" s="47"/>
      <c r="D70" s="47"/>
      <c r="E70" s="48" t="s">
        <v>203</v>
      </c>
      <c r="F70" s="47" t="s">
        <v>173</v>
      </c>
      <c r="G70" s="53">
        <v>84.759999999999991</v>
      </c>
      <c r="H70" s="53">
        <v>1.54</v>
      </c>
      <c r="I70" s="53">
        <v>4.96</v>
      </c>
      <c r="J70" s="53">
        <v>8.49</v>
      </c>
      <c r="K70" s="53">
        <v>204.73999999999998</v>
      </c>
      <c r="L70" s="53">
        <v>0.02</v>
      </c>
      <c r="M70" s="53">
        <v>6.5</v>
      </c>
      <c r="N70" s="53">
        <v>0.55000000000000004</v>
      </c>
      <c r="O70" s="53">
        <v>31.61</v>
      </c>
      <c r="P70" s="53">
        <v>18.82</v>
      </c>
      <c r="Q70" s="53">
        <v>38.96</v>
      </c>
      <c r="R70" s="53">
        <v>0.76</v>
      </c>
      <c r="S70" s="51" t="s">
        <v>202</v>
      </c>
      <c r="T70" s="52"/>
    </row>
    <row r="71" spans="1:20" ht="25.2" customHeight="1" x14ac:dyDescent="0.35">
      <c r="A71" s="52"/>
      <c r="B71" s="47"/>
      <c r="C71" s="47"/>
      <c r="D71" s="47"/>
      <c r="E71" s="48" t="s">
        <v>204</v>
      </c>
      <c r="F71" s="47">
        <v>100</v>
      </c>
      <c r="G71" s="53">
        <v>197.36</v>
      </c>
      <c r="H71" s="53">
        <v>15.61</v>
      </c>
      <c r="I71" s="53">
        <v>14.8</v>
      </c>
      <c r="J71" s="53">
        <v>0.43</v>
      </c>
      <c r="K71" s="53">
        <v>40.58</v>
      </c>
      <c r="L71" s="53">
        <v>0.04</v>
      </c>
      <c r="M71" s="53">
        <v>0.99</v>
      </c>
      <c r="N71" s="53">
        <v>0.28999999999999998</v>
      </c>
      <c r="O71" s="53">
        <v>14.95</v>
      </c>
      <c r="P71" s="53">
        <v>14.36</v>
      </c>
      <c r="Q71" s="53">
        <v>142.06</v>
      </c>
      <c r="R71" s="53">
        <v>1.26</v>
      </c>
      <c r="S71" s="55" t="s">
        <v>205</v>
      </c>
      <c r="T71" s="52"/>
    </row>
    <row r="72" spans="1:20" ht="25.2" customHeight="1" x14ac:dyDescent="0.35">
      <c r="A72" s="52"/>
      <c r="B72" s="59"/>
      <c r="C72" s="59"/>
      <c r="D72" s="59"/>
      <c r="E72" s="48" t="s">
        <v>240</v>
      </c>
      <c r="F72" s="47">
        <v>150</v>
      </c>
      <c r="G72" s="53">
        <v>199.15500000000003</v>
      </c>
      <c r="H72" s="53">
        <v>5.88</v>
      </c>
      <c r="I72" s="53">
        <v>4.2750000000000004</v>
      </c>
      <c r="J72" s="53">
        <v>34.29</v>
      </c>
      <c r="K72" s="53">
        <v>34.799999999999997</v>
      </c>
      <c r="L72" s="53">
        <v>0.06</v>
      </c>
      <c r="M72" s="53">
        <v>1.3049999999999999</v>
      </c>
      <c r="N72" s="53">
        <v>0.94500000000000006</v>
      </c>
      <c r="O72" s="53">
        <v>14.115</v>
      </c>
      <c r="P72" s="53">
        <v>12.615</v>
      </c>
      <c r="Q72" s="53">
        <v>56.070000000000007</v>
      </c>
      <c r="R72" s="53">
        <v>1.17</v>
      </c>
      <c r="S72" s="55" t="s">
        <v>241</v>
      </c>
      <c r="T72" s="52"/>
    </row>
    <row r="73" spans="1:20" ht="25.2" customHeight="1" x14ac:dyDescent="0.35">
      <c r="A73" s="52"/>
      <c r="B73" s="50"/>
      <c r="C73" s="50"/>
      <c r="D73" s="50"/>
      <c r="E73" s="48" t="s">
        <v>206</v>
      </c>
      <c r="F73" s="47">
        <v>200</v>
      </c>
      <c r="G73" s="53">
        <v>104.4</v>
      </c>
      <c r="H73" s="53">
        <v>0.38</v>
      </c>
      <c r="I73" s="53">
        <v>0</v>
      </c>
      <c r="J73" s="53">
        <v>25.72</v>
      </c>
      <c r="K73" s="53">
        <v>12</v>
      </c>
      <c r="L73" s="53">
        <v>0</v>
      </c>
      <c r="M73" s="53">
        <v>0.02</v>
      </c>
      <c r="N73" s="53">
        <v>0</v>
      </c>
      <c r="O73" s="53">
        <v>40</v>
      </c>
      <c r="P73" s="53">
        <v>1.68</v>
      </c>
      <c r="Q73" s="53">
        <v>3.44</v>
      </c>
      <c r="R73" s="53">
        <v>0.1</v>
      </c>
      <c r="S73" s="55" t="s">
        <v>207</v>
      </c>
      <c r="T73" s="52"/>
    </row>
    <row r="74" spans="1:20" ht="25.2" customHeight="1" x14ac:dyDescent="0.35">
      <c r="A74" s="52"/>
      <c r="B74" s="50"/>
      <c r="C74" s="50"/>
      <c r="D74" s="50"/>
      <c r="E74" s="48" t="s">
        <v>164</v>
      </c>
      <c r="F74" s="47">
        <v>30</v>
      </c>
      <c r="G74" s="53">
        <v>70.319999999999993</v>
      </c>
      <c r="H74" s="53">
        <v>2.2799999999999998</v>
      </c>
      <c r="I74" s="53">
        <v>0.24</v>
      </c>
      <c r="J74" s="53">
        <v>14.76</v>
      </c>
      <c r="K74" s="53">
        <v>0</v>
      </c>
      <c r="L74" s="53">
        <v>3.3000000000000002E-2</v>
      </c>
      <c r="M74" s="53">
        <v>0</v>
      </c>
      <c r="N74" s="53">
        <v>0.36</v>
      </c>
      <c r="O74" s="53">
        <v>6</v>
      </c>
      <c r="P74" s="53">
        <v>4.2</v>
      </c>
      <c r="Q74" s="53">
        <v>19.5</v>
      </c>
      <c r="R74" s="53">
        <v>0.33</v>
      </c>
      <c r="S74" s="55" t="s">
        <v>165</v>
      </c>
      <c r="T74" s="52"/>
    </row>
    <row r="75" spans="1:20" ht="25.2" customHeight="1" x14ac:dyDescent="0.35">
      <c r="A75" s="52"/>
      <c r="B75" s="50"/>
      <c r="C75" s="50"/>
      <c r="D75" s="50"/>
      <c r="E75" s="48" t="s">
        <v>166</v>
      </c>
      <c r="F75" s="47">
        <v>50</v>
      </c>
      <c r="G75" s="53">
        <v>134.94999999999999</v>
      </c>
      <c r="H75" s="53">
        <v>2.8</v>
      </c>
      <c r="I75" s="53">
        <v>0.55000000000000004</v>
      </c>
      <c r="J75" s="53">
        <v>29.7</v>
      </c>
      <c r="K75" s="53">
        <v>0</v>
      </c>
      <c r="L75" s="53">
        <v>0.2</v>
      </c>
      <c r="M75" s="53">
        <v>0</v>
      </c>
      <c r="N75" s="53">
        <v>0.45</v>
      </c>
      <c r="O75" s="53">
        <v>11.5</v>
      </c>
      <c r="P75" s="53">
        <v>12.5</v>
      </c>
      <c r="Q75" s="53">
        <v>53</v>
      </c>
      <c r="R75" s="53">
        <v>1.55</v>
      </c>
      <c r="S75" s="55" t="s">
        <v>167</v>
      </c>
      <c r="T75" s="52"/>
    </row>
    <row r="76" spans="1:20" ht="25.2" customHeight="1" x14ac:dyDescent="0.35">
      <c r="A76" s="122" t="s">
        <v>118</v>
      </c>
      <c r="B76" s="129"/>
      <c r="C76" s="129"/>
      <c r="D76" s="129"/>
      <c r="E76" s="130"/>
      <c r="F76" s="56">
        <v>800</v>
      </c>
      <c r="G76" s="44">
        <v>846.48700000000008</v>
      </c>
      <c r="H76" s="44">
        <v>30.254000000000001</v>
      </c>
      <c r="I76" s="44">
        <v>29.774999999999999</v>
      </c>
      <c r="J76" s="44">
        <v>114.37400000000001</v>
      </c>
      <c r="K76" s="44">
        <v>310.83999999999997</v>
      </c>
      <c r="L76" s="44">
        <v>0.371</v>
      </c>
      <c r="M76" s="44">
        <v>12.174999999999999</v>
      </c>
      <c r="N76" s="44">
        <v>3.0990000000000002</v>
      </c>
      <c r="O76" s="44">
        <v>132.143</v>
      </c>
      <c r="P76" s="44">
        <v>72.149000000000001</v>
      </c>
      <c r="Q76" s="44">
        <v>347.548</v>
      </c>
      <c r="R76" s="44">
        <v>5.6739999999999995</v>
      </c>
      <c r="S76" s="51"/>
      <c r="T76" s="52"/>
    </row>
    <row r="77" spans="1:20" ht="25.2" hidden="1" customHeight="1" x14ac:dyDescent="0.35">
      <c r="A77" s="122" t="s">
        <v>119</v>
      </c>
      <c r="B77" s="123"/>
      <c r="C77" s="123"/>
      <c r="D77" s="57"/>
      <c r="E77" s="58"/>
      <c r="F77" s="56">
        <v>700</v>
      </c>
      <c r="G77" s="44" t="s">
        <v>146</v>
      </c>
      <c r="H77" s="44" t="s">
        <v>139</v>
      </c>
      <c r="I77" s="44" t="s">
        <v>140</v>
      </c>
      <c r="J77" s="44" t="s">
        <v>141</v>
      </c>
      <c r="K77" s="44"/>
      <c r="L77" s="44"/>
      <c r="M77" s="44"/>
      <c r="N77" s="44"/>
      <c r="O77" s="44"/>
      <c r="P77" s="44"/>
      <c r="Q77" s="44"/>
      <c r="R77" s="44"/>
      <c r="S77" s="51"/>
      <c r="T77" s="52"/>
    </row>
    <row r="78" spans="1:20" ht="25.2" customHeight="1" x14ac:dyDescent="0.35">
      <c r="A78" s="45">
        <v>1</v>
      </c>
      <c r="B78" s="46">
        <v>3</v>
      </c>
      <c r="C78" s="60" t="s">
        <v>113</v>
      </c>
      <c r="D78" s="50"/>
      <c r="E78" s="48"/>
      <c r="F78" s="47"/>
      <c r="G78" s="53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1"/>
      <c r="T78" s="52"/>
    </row>
    <row r="79" spans="1:20" ht="25.2" customHeight="1" x14ac:dyDescent="0.35">
      <c r="A79" s="52"/>
      <c r="B79" s="46" t="s">
        <v>124</v>
      </c>
      <c r="C79" s="50"/>
      <c r="D79" s="50"/>
      <c r="E79" s="48" t="s">
        <v>296</v>
      </c>
      <c r="F79" s="47">
        <v>100</v>
      </c>
      <c r="G79" s="53">
        <v>287.3</v>
      </c>
      <c r="H79" s="53">
        <v>9.5</v>
      </c>
      <c r="I79" s="53">
        <v>7.7</v>
      </c>
      <c r="J79" s="53">
        <v>45</v>
      </c>
      <c r="K79" s="53">
        <v>21.630000000000003</v>
      </c>
      <c r="L79" s="53">
        <v>0.128</v>
      </c>
      <c r="M79" s="53">
        <v>1.1100000000000001</v>
      </c>
      <c r="N79" s="53">
        <v>2.41</v>
      </c>
      <c r="O79" s="53">
        <v>25.59</v>
      </c>
      <c r="P79" s="53">
        <v>28.65</v>
      </c>
      <c r="Q79" s="53">
        <v>110.762</v>
      </c>
      <c r="R79" s="53">
        <v>1.1260000000000001</v>
      </c>
      <c r="S79" s="51" t="s">
        <v>150</v>
      </c>
      <c r="T79" s="52"/>
    </row>
    <row r="80" spans="1:20" ht="25.2" customHeight="1" x14ac:dyDescent="0.35">
      <c r="A80" s="52"/>
      <c r="B80" s="50"/>
      <c r="C80" s="50"/>
      <c r="D80" s="50"/>
      <c r="E80" s="48" t="s">
        <v>297</v>
      </c>
      <c r="F80" s="47">
        <v>200</v>
      </c>
      <c r="G80" s="53">
        <v>85.88</v>
      </c>
      <c r="H80" s="53">
        <v>1.56</v>
      </c>
      <c r="I80" s="53">
        <v>1.1599999999999999</v>
      </c>
      <c r="J80" s="53">
        <v>17.28</v>
      </c>
      <c r="K80" s="53">
        <v>6.76</v>
      </c>
      <c r="L80" s="53">
        <v>0.02</v>
      </c>
      <c r="M80" s="53">
        <v>0.3</v>
      </c>
      <c r="N80" s="53">
        <v>0</v>
      </c>
      <c r="O80" s="53">
        <v>58.66</v>
      </c>
      <c r="P80" s="53">
        <v>10.039999999999999</v>
      </c>
      <c r="Q80" s="53">
        <v>47.12</v>
      </c>
      <c r="R80" s="53">
        <v>0.8</v>
      </c>
      <c r="S80" s="55" t="s">
        <v>298</v>
      </c>
      <c r="T80" s="52"/>
    </row>
    <row r="81" spans="1:21" ht="25.2" customHeight="1" x14ac:dyDescent="0.35">
      <c r="A81" s="122" t="s">
        <v>118</v>
      </c>
      <c r="B81" s="129"/>
      <c r="C81" s="129"/>
      <c r="D81" s="129"/>
      <c r="E81" s="130"/>
      <c r="F81" s="56">
        <v>300</v>
      </c>
      <c r="G81" s="44">
        <v>373.18</v>
      </c>
      <c r="H81" s="44">
        <v>11.06</v>
      </c>
      <c r="I81" s="44">
        <v>8.86</v>
      </c>
      <c r="J81" s="44">
        <v>62.28</v>
      </c>
      <c r="K81" s="44">
        <v>28.39</v>
      </c>
      <c r="L81" s="44">
        <v>0.14799999999999999</v>
      </c>
      <c r="M81" s="44">
        <v>1.4100000000000001</v>
      </c>
      <c r="N81" s="44">
        <v>2.41</v>
      </c>
      <c r="O81" s="44">
        <v>84.25</v>
      </c>
      <c r="P81" s="44">
        <v>38.69</v>
      </c>
      <c r="Q81" s="44">
        <v>157.88200000000001</v>
      </c>
      <c r="R81" s="44">
        <v>1.9260000000000002</v>
      </c>
      <c r="S81" s="51"/>
      <c r="T81" s="52"/>
    </row>
    <row r="82" spans="1:21" ht="25.2" hidden="1" customHeight="1" x14ac:dyDescent="0.35">
      <c r="A82" s="122" t="s">
        <v>119</v>
      </c>
      <c r="B82" s="123"/>
      <c r="C82" s="123"/>
      <c r="D82" s="57"/>
      <c r="E82" s="58"/>
      <c r="F82" s="56">
        <v>300</v>
      </c>
      <c r="G82" s="44" t="s">
        <v>145</v>
      </c>
      <c r="H82" s="44" t="s">
        <v>142</v>
      </c>
      <c r="I82" s="44" t="s">
        <v>143</v>
      </c>
      <c r="J82" s="44" t="s">
        <v>144</v>
      </c>
      <c r="K82" s="44"/>
      <c r="L82" s="44"/>
      <c r="M82" s="44"/>
      <c r="N82" s="44"/>
      <c r="O82" s="44"/>
      <c r="P82" s="44"/>
      <c r="Q82" s="44"/>
      <c r="R82" s="44"/>
      <c r="S82" s="51"/>
      <c r="T82" s="52"/>
    </row>
    <row r="83" spans="1:21" ht="25.2" customHeight="1" x14ac:dyDescent="0.35">
      <c r="A83" s="132" t="s">
        <v>125</v>
      </c>
      <c r="B83" s="133"/>
      <c r="C83" s="133"/>
      <c r="D83" s="133"/>
      <c r="E83" s="134"/>
      <c r="F83" s="56">
        <v>1655</v>
      </c>
      <c r="G83" s="44">
        <v>1716.787</v>
      </c>
      <c r="H83" s="44">
        <v>58.353999999999999</v>
      </c>
      <c r="I83" s="44">
        <v>55.019999999999996</v>
      </c>
      <c r="J83" s="44">
        <v>248.07399999999998</v>
      </c>
      <c r="K83" s="44">
        <v>414.60999999999996</v>
      </c>
      <c r="L83" s="44">
        <v>0.70399999999999996</v>
      </c>
      <c r="M83" s="44">
        <v>20.670999999999999</v>
      </c>
      <c r="N83" s="44">
        <v>6.9940000000000007</v>
      </c>
      <c r="O83" s="44">
        <v>623.61300000000006</v>
      </c>
      <c r="P83" s="44">
        <v>162.13900000000001</v>
      </c>
      <c r="Q83" s="44">
        <v>892.14499999999998</v>
      </c>
      <c r="R83" s="44">
        <v>12.779</v>
      </c>
      <c r="S83" s="51"/>
      <c r="T83" s="52"/>
    </row>
    <row r="84" spans="1:21" ht="25.2" hidden="1" customHeight="1" x14ac:dyDescent="0.35">
      <c r="A84" s="132" t="s">
        <v>122</v>
      </c>
      <c r="B84" s="133"/>
      <c r="C84" s="133"/>
      <c r="D84" s="133"/>
      <c r="E84" s="134"/>
      <c r="F84" s="56">
        <v>1500</v>
      </c>
      <c r="G84" s="44" t="s">
        <v>174</v>
      </c>
      <c r="H84" s="44" t="s">
        <v>175</v>
      </c>
      <c r="I84" s="44" t="s">
        <v>176</v>
      </c>
      <c r="J84" s="44" t="s">
        <v>177</v>
      </c>
      <c r="K84" s="44"/>
      <c r="L84" s="44"/>
      <c r="M84" s="44"/>
      <c r="N84" s="44"/>
      <c r="O84" s="44"/>
      <c r="P84" s="44"/>
      <c r="Q84" s="44"/>
      <c r="R84" s="44"/>
      <c r="S84" s="51"/>
      <c r="T84" s="52"/>
    </row>
    <row r="85" spans="1:21" ht="25.2" customHeight="1" x14ac:dyDescent="0.35">
      <c r="A85" s="61"/>
      <c r="B85" s="124" t="s">
        <v>147</v>
      </c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6"/>
    </row>
    <row r="86" spans="1:21" ht="25.2" customHeight="1" x14ac:dyDescent="0.35">
      <c r="A86" s="61"/>
      <c r="B86" s="124" t="s">
        <v>120</v>
      </c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6"/>
    </row>
    <row r="87" spans="1:21" ht="25.2" customHeight="1" x14ac:dyDescent="0.35">
      <c r="A87" s="45">
        <v>1</v>
      </c>
      <c r="B87" s="46">
        <v>4</v>
      </c>
      <c r="C87" s="46" t="s">
        <v>266</v>
      </c>
      <c r="D87" s="47"/>
      <c r="E87" s="48"/>
      <c r="F87" s="47"/>
      <c r="G87" s="49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1"/>
      <c r="T87" s="52"/>
    </row>
    <row r="88" spans="1:21" ht="37.950000000000003" customHeight="1" x14ac:dyDescent="0.35">
      <c r="A88" s="52"/>
      <c r="B88" s="46" t="s">
        <v>126</v>
      </c>
      <c r="C88" s="47"/>
      <c r="D88" s="47"/>
      <c r="E88" s="67" t="s">
        <v>243</v>
      </c>
      <c r="F88" s="47" t="s">
        <v>237</v>
      </c>
      <c r="G88" s="53">
        <v>316.755</v>
      </c>
      <c r="H88" s="53">
        <v>16.25</v>
      </c>
      <c r="I88" s="53">
        <v>9.0150000000000006</v>
      </c>
      <c r="J88" s="53">
        <v>42.655000000000001</v>
      </c>
      <c r="K88" s="53">
        <v>43.155000000000001</v>
      </c>
      <c r="L88" s="53">
        <v>0.09</v>
      </c>
      <c r="M88" s="53">
        <v>0.83500000000000008</v>
      </c>
      <c r="N88" s="53">
        <v>0.32000000000000006</v>
      </c>
      <c r="O88" s="53">
        <v>133.505</v>
      </c>
      <c r="P88" s="53">
        <v>32.225000000000001</v>
      </c>
      <c r="Q88" s="53">
        <v>144.84</v>
      </c>
      <c r="R88" s="53">
        <v>0.96500000000000008</v>
      </c>
      <c r="S88" s="51" t="s">
        <v>211</v>
      </c>
      <c r="T88" s="52"/>
    </row>
    <row r="89" spans="1:21" ht="25.2" customHeight="1" x14ac:dyDescent="0.35">
      <c r="A89" s="52"/>
      <c r="B89" s="47"/>
      <c r="C89" s="47"/>
      <c r="D89" s="47"/>
      <c r="E89" s="48" t="s">
        <v>193</v>
      </c>
      <c r="F89" s="47">
        <v>30</v>
      </c>
      <c r="G89" s="53">
        <v>78.509999999999991</v>
      </c>
      <c r="H89" s="53">
        <v>2.25</v>
      </c>
      <c r="I89" s="53">
        <v>0.87</v>
      </c>
      <c r="J89" s="53">
        <v>15.419999999999998</v>
      </c>
      <c r="K89" s="53">
        <v>0</v>
      </c>
      <c r="L89" s="53">
        <v>8.9999999999999993E-3</v>
      </c>
      <c r="M89" s="53">
        <v>0</v>
      </c>
      <c r="N89" s="53">
        <v>0.51</v>
      </c>
      <c r="O89" s="53">
        <v>5.7</v>
      </c>
      <c r="P89" s="53">
        <v>3.9</v>
      </c>
      <c r="Q89" s="53">
        <v>19.5</v>
      </c>
      <c r="R89" s="53">
        <v>0.36</v>
      </c>
      <c r="S89" s="51" t="s">
        <v>194</v>
      </c>
      <c r="T89" s="52"/>
    </row>
    <row r="90" spans="1:21" ht="25.2" customHeight="1" x14ac:dyDescent="0.35">
      <c r="A90" s="52"/>
      <c r="B90" s="47"/>
      <c r="C90" s="47"/>
      <c r="D90" s="47"/>
      <c r="E90" s="48" t="s">
        <v>224</v>
      </c>
      <c r="F90" s="47">
        <v>10</v>
      </c>
      <c r="G90" s="53">
        <v>58.22</v>
      </c>
      <c r="H90" s="53">
        <v>0.08</v>
      </c>
      <c r="I90" s="53">
        <v>6.38</v>
      </c>
      <c r="J90" s="53">
        <v>0.12</v>
      </c>
      <c r="K90" s="53">
        <v>27</v>
      </c>
      <c r="L90" s="53">
        <v>1E-3</v>
      </c>
      <c r="M90" s="53">
        <v>0</v>
      </c>
      <c r="N90" s="53">
        <v>0.1</v>
      </c>
      <c r="O90" s="53">
        <v>2.12</v>
      </c>
      <c r="P90" s="53">
        <v>0</v>
      </c>
      <c r="Q90" s="53">
        <v>2.61</v>
      </c>
      <c r="R90" s="53">
        <v>1.6999999999999999E-3</v>
      </c>
      <c r="S90" s="51" t="s">
        <v>225</v>
      </c>
      <c r="T90" s="52"/>
    </row>
    <row r="91" spans="1:21" ht="25.2" customHeight="1" x14ac:dyDescent="0.35">
      <c r="A91" s="52"/>
      <c r="B91" s="47"/>
      <c r="C91" s="47"/>
      <c r="D91" s="47"/>
      <c r="E91" s="48" t="s">
        <v>182</v>
      </c>
      <c r="F91" s="47">
        <v>200</v>
      </c>
      <c r="G91" s="53">
        <v>61.24</v>
      </c>
      <c r="H91" s="53">
        <v>0.18</v>
      </c>
      <c r="I91" s="53">
        <v>0.04</v>
      </c>
      <c r="J91" s="53">
        <v>15.04</v>
      </c>
      <c r="K91" s="53">
        <v>0.04</v>
      </c>
      <c r="L91" s="53">
        <v>0</v>
      </c>
      <c r="M91" s="53">
        <v>0.04</v>
      </c>
      <c r="N91" s="53">
        <v>0</v>
      </c>
      <c r="O91" s="53">
        <v>4.8</v>
      </c>
      <c r="P91" s="53">
        <v>3.82</v>
      </c>
      <c r="Q91" s="53">
        <v>7.18</v>
      </c>
      <c r="R91" s="53">
        <v>0.76</v>
      </c>
      <c r="S91" s="51" t="s">
        <v>183</v>
      </c>
      <c r="T91" s="52"/>
    </row>
    <row r="92" spans="1:21" ht="25.2" customHeight="1" x14ac:dyDescent="0.35">
      <c r="A92" s="52"/>
      <c r="B92" s="47"/>
      <c r="C92" s="47"/>
      <c r="D92" s="47"/>
      <c r="E92" s="48" t="s">
        <v>154</v>
      </c>
      <c r="F92" s="47">
        <v>150</v>
      </c>
      <c r="G92" s="53">
        <v>51.900000000000006</v>
      </c>
      <c r="H92" s="53">
        <v>1.2000000000000002</v>
      </c>
      <c r="I92" s="53">
        <v>0.30000000000000004</v>
      </c>
      <c r="J92" s="53">
        <v>11.100000000000001</v>
      </c>
      <c r="K92" s="53">
        <v>7.1999999999999993</v>
      </c>
      <c r="L92" s="53">
        <v>4.4999999999999998E-2</v>
      </c>
      <c r="M92" s="53">
        <v>36</v>
      </c>
      <c r="N92" s="53">
        <v>0.30000000000000004</v>
      </c>
      <c r="O92" s="53">
        <v>44.88</v>
      </c>
      <c r="P92" s="53">
        <v>16.965</v>
      </c>
      <c r="Q92" s="53">
        <v>30.015000000000001</v>
      </c>
      <c r="R92" s="53">
        <v>0.39</v>
      </c>
      <c r="S92" s="51" t="s">
        <v>153</v>
      </c>
      <c r="T92" s="52"/>
    </row>
    <row r="93" spans="1:21" ht="25.2" customHeight="1" x14ac:dyDescent="0.35">
      <c r="A93" s="122" t="s">
        <v>118</v>
      </c>
      <c r="B93" s="129"/>
      <c r="C93" s="129"/>
      <c r="D93" s="129"/>
      <c r="E93" s="130"/>
      <c r="F93" s="56">
        <v>550</v>
      </c>
      <c r="G93" s="44">
        <v>566.625</v>
      </c>
      <c r="H93" s="44">
        <v>19.959999999999997</v>
      </c>
      <c r="I93" s="44">
        <v>16.605</v>
      </c>
      <c r="J93" s="44">
        <v>84.335000000000008</v>
      </c>
      <c r="K93" s="44">
        <v>77.39500000000001</v>
      </c>
      <c r="L93" s="44">
        <v>0.14499999999999999</v>
      </c>
      <c r="M93" s="44">
        <v>36.875</v>
      </c>
      <c r="N93" s="44">
        <v>1.2300000000000002</v>
      </c>
      <c r="O93" s="44">
        <v>191.005</v>
      </c>
      <c r="P93" s="44">
        <v>56.91</v>
      </c>
      <c r="Q93" s="44">
        <v>204.14500000000001</v>
      </c>
      <c r="R93" s="44">
        <v>2.4766999999999997</v>
      </c>
      <c r="S93" s="51"/>
      <c r="T93" s="52"/>
    </row>
    <row r="94" spans="1:21" ht="25.2" hidden="1" customHeight="1" x14ac:dyDescent="0.35">
      <c r="A94" s="122" t="s">
        <v>119</v>
      </c>
      <c r="B94" s="123"/>
      <c r="C94" s="123"/>
      <c r="D94" s="57"/>
      <c r="E94" s="58"/>
      <c r="F94" s="56">
        <v>500</v>
      </c>
      <c r="G94" s="44" t="s">
        <v>135</v>
      </c>
      <c r="H94" s="44" t="s">
        <v>136</v>
      </c>
      <c r="I94" s="44" t="s">
        <v>137</v>
      </c>
      <c r="J94" s="44" t="s">
        <v>138</v>
      </c>
      <c r="K94" s="44"/>
      <c r="L94" s="44"/>
      <c r="M94" s="44"/>
      <c r="N94" s="44"/>
      <c r="O94" s="44"/>
      <c r="P94" s="44"/>
      <c r="Q94" s="44"/>
      <c r="R94" s="44"/>
      <c r="S94" s="51"/>
      <c r="T94" s="52"/>
    </row>
    <row r="95" spans="1:21" ht="25.2" customHeight="1" x14ac:dyDescent="0.35">
      <c r="A95" s="45">
        <v>1</v>
      </c>
      <c r="B95" s="46">
        <v>4</v>
      </c>
      <c r="C95" s="46" t="s">
        <v>14</v>
      </c>
      <c r="D95" s="47"/>
      <c r="E95" s="48"/>
      <c r="F95" s="47"/>
      <c r="G95" s="53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1"/>
      <c r="T95" s="52"/>
    </row>
    <row r="96" spans="1:21" ht="25.2" customHeight="1" x14ac:dyDescent="0.35">
      <c r="A96" s="52"/>
      <c r="B96" s="46" t="s">
        <v>126</v>
      </c>
      <c r="C96" s="47"/>
      <c r="D96" s="47"/>
      <c r="E96" s="48"/>
      <c r="F96" s="47"/>
      <c r="G96" s="53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1"/>
      <c r="T96" s="52"/>
    </row>
    <row r="97" spans="1:20" ht="39" customHeight="1" x14ac:dyDescent="0.35">
      <c r="A97" s="52"/>
      <c r="B97" s="47"/>
      <c r="C97" s="47"/>
      <c r="D97" s="47"/>
      <c r="E97" s="62" t="s">
        <v>212</v>
      </c>
      <c r="F97" s="47">
        <v>60</v>
      </c>
      <c r="G97" s="53">
        <v>39.222000000000001</v>
      </c>
      <c r="H97" s="53">
        <v>0.52800000000000002</v>
      </c>
      <c r="I97" s="53">
        <v>3.2579999999999996</v>
      </c>
      <c r="J97" s="53">
        <v>1.95</v>
      </c>
      <c r="K97" s="53">
        <v>22.979999999999997</v>
      </c>
      <c r="L97" s="53">
        <v>2.4E-2</v>
      </c>
      <c r="M97" s="53">
        <v>4.6379999999999999</v>
      </c>
      <c r="N97" s="53">
        <v>0.56999999999999995</v>
      </c>
      <c r="O97" s="53">
        <v>9.0839999999999996</v>
      </c>
      <c r="P97" s="53">
        <v>8.8260000000000005</v>
      </c>
      <c r="Q97" s="53">
        <v>16.506</v>
      </c>
      <c r="R97" s="53">
        <v>0.378</v>
      </c>
      <c r="S97" s="51" t="s">
        <v>213</v>
      </c>
      <c r="T97" s="52"/>
    </row>
    <row r="98" spans="1:20" ht="25.2" customHeight="1" x14ac:dyDescent="0.35">
      <c r="A98" s="52"/>
      <c r="B98" s="47"/>
      <c r="C98" s="47"/>
      <c r="D98" s="47"/>
      <c r="E98" s="48" t="s">
        <v>244</v>
      </c>
      <c r="F98" s="47" t="s">
        <v>246</v>
      </c>
      <c r="G98" s="53">
        <v>125.6</v>
      </c>
      <c r="H98" s="53">
        <v>6.12</v>
      </c>
      <c r="I98" s="53">
        <v>5.24</v>
      </c>
      <c r="J98" s="53">
        <v>13.49</v>
      </c>
      <c r="K98" s="53">
        <v>104.84</v>
      </c>
      <c r="L98" s="53">
        <v>0.14000000000000001</v>
      </c>
      <c r="M98" s="53">
        <v>1.0900000000000001</v>
      </c>
      <c r="N98" s="53">
        <v>0.46</v>
      </c>
      <c r="O98" s="53">
        <v>15.14</v>
      </c>
      <c r="P98" s="53">
        <v>29.47</v>
      </c>
      <c r="Q98" s="53">
        <v>89.990000000000009</v>
      </c>
      <c r="R98" s="53">
        <v>1.1499999999999999</v>
      </c>
      <c r="S98" s="51" t="s">
        <v>245</v>
      </c>
      <c r="T98" s="52"/>
    </row>
    <row r="99" spans="1:20" ht="25.2" customHeight="1" x14ac:dyDescent="0.35">
      <c r="A99" s="52"/>
      <c r="B99" s="59"/>
      <c r="C99" s="59"/>
      <c r="D99" s="59"/>
      <c r="E99" s="48" t="s">
        <v>216</v>
      </c>
      <c r="F99" s="47">
        <v>90</v>
      </c>
      <c r="G99" s="53">
        <v>217.98</v>
      </c>
      <c r="H99" s="53">
        <v>16.470000000000002</v>
      </c>
      <c r="I99" s="53">
        <v>13.14</v>
      </c>
      <c r="J99" s="53">
        <v>8.4600000000000009</v>
      </c>
      <c r="K99" s="53">
        <v>17.46</v>
      </c>
      <c r="L99" s="53">
        <v>0.14400000000000002</v>
      </c>
      <c r="M99" s="53">
        <v>0.64800000000000002</v>
      </c>
      <c r="N99" s="53">
        <v>1.0620000000000001</v>
      </c>
      <c r="O99" s="53">
        <v>27.864000000000001</v>
      </c>
      <c r="P99" s="53">
        <v>72.828000000000003</v>
      </c>
      <c r="Q99" s="53">
        <v>165.339</v>
      </c>
      <c r="R99" s="53">
        <v>2.7</v>
      </c>
      <c r="S99" s="55" t="s">
        <v>217</v>
      </c>
      <c r="T99" s="52"/>
    </row>
    <row r="100" spans="1:20" ht="25.2" customHeight="1" x14ac:dyDescent="0.35">
      <c r="A100" s="52"/>
      <c r="B100" s="50"/>
      <c r="C100" s="50"/>
      <c r="D100" s="50"/>
      <c r="E100" s="48" t="s">
        <v>247</v>
      </c>
      <c r="F100" s="47">
        <v>150</v>
      </c>
      <c r="G100" s="53">
        <v>125.64000000000001</v>
      </c>
      <c r="H100" s="53">
        <v>2.9249999999999998</v>
      </c>
      <c r="I100" s="53">
        <v>4.32</v>
      </c>
      <c r="J100" s="53">
        <v>18.765000000000001</v>
      </c>
      <c r="K100" s="53">
        <v>19.305</v>
      </c>
      <c r="L100" s="53">
        <v>0.10500000000000001</v>
      </c>
      <c r="M100" s="53">
        <v>0.12</v>
      </c>
      <c r="N100" s="53">
        <v>0.16500000000000001</v>
      </c>
      <c r="O100" s="53">
        <v>35.400000000000006</v>
      </c>
      <c r="P100" s="53">
        <v>26.684999999999999</v>
      </c>
      <c r="Q100" s="53">
        <v>79.394999999999996</v>
      </c>
      <c r="R100" s="53">
        <v>0.96</v>
      </c>
      <c r="S100" s="55" t="s">
        <v>248</v>
      </c>
      <c r="T100" s="52"/>
    </row>
    <row r="101" spans="1:20" ht="25.2" customHeight="1" x14ac:dyDescent="0.35">
      <c r="A101" s="52"/>
      <c r="B101" s="50"/>
      <c r="C101" s="50"/>
      <c r="D101" s="50"/>
      <c r="E101" s="48" t="s">
        <v>218</v>
      </c>
      <c r="F101" s="47">
        <v>200</v>
      </c>
      <c r="G101" s="53">
        <v>62.26</v>
      </c>
      <c r="H101" s="53">
        <v>0.12</v>
      </c>
      <c r="I101" s="53">
        <v>0.02</v>
      </c>
      <c r="J101" s="53">
        <v>15.4</v>
      </c>
      <c r="K101" s="53">
        <v>0.2</v>
      </c>
      <c r="L101" s="53">
        <v>0</v>
      </c>
      <c r="M101" s="53">
        <v>2.56</v>
      </c>
      <c r="N101" s="53">
        <v>0.04</v>
      </c>
      <c r="O101" s="53">
        <v>6.08</v>
      </c>
      <c r="P101" s="53">
        <v>1.68</v>
      </c>
      <c r="Q101" s="53">
        <v>3.06</v>
      </c>
      <c r="R101" s="53">
        <v>0.12</v>
      </c>
      <c r="S101" s="55" t="s">
        <v>219</v>
      </c>
      <c r="T101" s="52"/>
    </row>
    <row r="102" spans="1:20" ht="25.2" customHeight="1" x14ac:dyDescent="0.35">
      <c r="A102" s="52"/>
      <c r="B102" s="50"/>
      <c r="C102" s="50"/>
      <c r="D102" s="50"/>
      <c r="E102" s="48" t="s">
        <v>164</v>
      </c>
      <c r="F102" s="47">
        <v>40</v>
      </c>
      <c r="G102" s="53">
        <v>93.76</v>
      </c>
      <c r="H102" s="53">
        <v>3.04</v>
      </c>
      <c r="I102" s="53">
        <v>0.32000000000000006</v>
      </c>
      <c r="J102" s="53">
        <v>19.680000000000003</v>
      </c>
      <c r="K102" s="53">
        <v>0</v>
      </c>
      <c r="L102" s="53">
        <v>4.4000000000000004E-2</v>
      </c>
      <c r="M102" s="53">
        <v>0</v>
      </c>
      <c r="N102" s="53">
        <v>0.48</v>
      </c>
      <c r="O102" s="53">
        <v>8</v>
      </c>
      <c r="P102" s="53">
        <v>5.6000000000000005</v>
      </c>
      <c r="Q102" s="53">
        <v>26</v>
      </c>
      <c r="R102" s="53">
        <v>0.44000000000000006</v>
      </c>
      <c r="S102" s="55" t="s">
        <v>165</v>
      </c>
      <c r="T102" s="52"/>
    </row>
    <row r="103" spans="1:20" ht="25.2" customHeight="1" x14ac:dyDescent="0.35">
      <c r="A103" s="52"/>
      <c r="B103" s="50"/>
      <c r="C103" s="50"/>
      <c r="D103" s="50"/>
      <c r="E103" s="48" t="s">
        <v>166</v>
      </c>
      <c r="F103" s="47">
        <v>50</v>
      </c>
      <c r="G103" s="53">
        <v>134.94999999999999</v>
      </c>
      <c r="H103" s="53">
        <v>2.8</v>
      </c>
      <c r="I103" s="53">
        <v>0.55000000000000004</v>
      </c>
      <c r="J103" s="53">
        <v>29.7</v>
      </c>
      <c r="K103" s="53">
        <v>0</v>
      </c>
      <c r="L103" s="53">
        <v>0.2</v>
      </c>
      <c r="M103" s="53">
        <v>0</v>
      </c>
      <c r="N103" s="53">
        <v>0.45</v>
      </c>
      <c r="O103" s="53">
        <v>11.5</v>
      </c>
      <c r="P103" s="53">
        <v>12.5</v>
      </c>
      <c r="Q103" s="53">
        <v>53</v>
      </c>
      <c r="R103" s="53">
        <v>1.55</v>
      </c>
      <c r="S103" s="55" t="s">
        <v>167</v>
      </c>
      <c r="T103" s="52"/>
    </row>
    <row r="104" spans="1:20" ht="25.2" customHeight="1" x14ac:dyDescent="0.35">
      <c r="A104" s="122" t="s">
        <v>118</v>
      </c>
      <c r="B104" s="129"/>
      <c r="C104" s="129"/>
      <c r="D104" s="129"/>
      <c r="E104" s="130"/>
      <c r="F104" s="56">
        <v>810</v>
      </c>
      <c r="G104" s="44">
        <v>799.41200000000003</v>
      </c>
      <c r="H104" s="44">
        <v>32.003</v>
      </c>
      <c r="I104" s="44">
        <v>26.847999999999999</v>
      </c>
      <c r="J104" s="44">
        <v>107.44500000000001</v>
      </c>
      <c r="K104" s="44">
        <v>164.785</v>
      </c>
      <c r="L104" s="44">
        <v>0.65700000000000003</v>
      </c>
      <c r="M104" s="44">
        <v>9.0559999999999992</v>
      </c>
      <c r="N104" s="44">
        <v>3.2270000000000003</v>
      </c>
      <c r="O104" s="44">
        <v>113.068</v>
      </c>
      <c r="P104" s="44">
        <v>157.589</v>
      </c>
      <c r="Q104" s="44">
        <v>433.29</v>
      </c>
      <c r="R104" s="44">
        <v>7.298</v>
      </c>
      <c r="S104" s="51"/>
      <c r="T104" s="52"/>
    </row>
    <row r="105" spans="1:20" ht="25.2" hidden="1" customHeight="1" x14ac:dyDescent="0.35">
      <c r="A105" s="122" t="s">
        <v>119</v>
      </c>
      <c r="B105" s="123"/>
      <c r="C105" s="123"/>
      <c r="D105" s="57"/>
      <c r="E105" s="58"/>
      <c r="F105" s="56">
        <v>700</v>
      </c>
      <c r="G105" s="44" t="s">
        <v>146</v>
      </c>
      <c r="H105" s="44" t="s">
        <v>139</v>
      </c>
      <c r="I105" s="44" t="s">
        <v>140</v>
      </c>
      <c r="J105" s="44" t="s">
        <v>141</v>
      </c>
      <c r="K105" s="44"/>
      <c r="L105" s="44"/>
      <c r="M105" s="44"/>
      <c r="N105" s="44"/>
      <c r="O105" s="44"/>
      <c r="P105" s="44"/>
      <c r="Q105" s="44"/>
      <c r="R105" s="44"/>
      <c r="S105" s="51"/>
      <c r="T105" s="52"/>
    </row>
    <row r="106" spans="1:20" ht="25.2" customHeight="1" x14ac:dyDescent="0.35">
      <c r="A106" s="45">
        <v>1</v>
      </c>
      <c r="B106" s="46">
        <v>4</v>
      </c>
      <c r="C106" s="60" t="s">
        <v>113</v>
      </c>
      <c r="D106" s="50"/>
      <c r="E106" s="48"/>
      <c r="F106" s="47"/>
      <c r="G106" s="53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1"/>
      <c r="T106" s="52"/>
    </row>
    <row r="107" spans="1:20" ht="25.2" customHeight="1" x14ac:dyDescent="0.35">
      <c r="A107" s="52"/>
      <c r="B107" s="46" t="s">
        <v>126</v>
      </c>
      <c r="C107" s="50"/>
      <c r="D107" s="50"/>
      <c r="E107" s="48" t="s">
        <v>220</v>
      </c>
      <c r="F107" s="47">
        <v>100</v>
      </c>
      <c r="G107" s="53">
        <v>257.54000000000002</v>
      </c>
      <c r="H107" s="53">
        <v>9.14</v>
      </c>
      <c r="I107" s="53">
        <v>10.74</v>
      </c>
      <c r="J107" s="53">
        <v>31.08</v>
      </c>
      <c r="K107" s="53">
        <v>73.8</v>
      </c>
      <c r="L107" s="53">
        <v>0.03</v>
      </c>
      <c r="M107" s="53">
        <v>0.03</v>
      </c>
      <c r="N107" s="53">
        <v>1.29</v>
      </c>
      <c r="O107" s="53">
        <v>100.63</v>
      </c>
      <c r="P107" s="53">
        <v>12.93</v>
      </c>
      <c r="Q107" s="53">
        <v>118.52</v>
      </c>
      <c r="R107" s="53">
        <v>1.26</v>
      </c>
      <c r="S107" s="51" t="s">
        <v>221</v>
      </c>
      <c r="T107" s="52"/>
    </row>
    <row r="108" spans="1:20" ht="25.2" customHeight="1" x14ac:dyDescent="0.35">
      <c r="A108" s="52"/>
      <c r="B108" s="50"/>
      <c r="C108" s="50"/>
      <c r="D108" s="50"/>
      <c r="E108" s="48" t="s">
        <v>162</v>
      </c>
      <c r="F108" s="47">
        <v>200</v>
      </c>
      <c r="G108" s="53">
        <v>66.64</v>
      </c>
      <c r="H108" s="53">
        <v>0.18</v>
      </c>
      <c r="I108" s="53">
        <v>0.08</v>
      </c>
      <c r="J108" s="53">
        <v>16.3</v>
      </c>
      <c r="K108" s="53">
        <v>2.04</v>
      </c>
      <c r="L108" s="53">
        <v>0</v>
      </c>
      <c r="M108" s="53">
        <v>16</v>
      </c>
      <c r="N108" s="53">
        <v>0</v>
      </c>
      <c r="O108" s="53">
        <v>6.78</v>
      </c>
      <c r="P108" s="53">
        <v>5.4</v>
      </c>
      <c r="Q108" s="53">
        <v>5.74</v>
      </c>
      <c r="R108" s="53">
        <v>0.28000000000000003</v>
      </c>
      <c r="S108" s="51" t="s">
        <v>163</v>
      </c>
      <c r="T108" s="52"/>
    </row>
    <row r="109" spans="1:20" ht="25.2" customHeight="1" x14ac:dyDescent="0.35">
      <c r="A109" s="122" t="s">
        <v>118</v>
      </c>
      <c r="B109" s="129"/>
      <c r="C109" s="129"/>
      <c r="D109" s="129"/>
      <c r="E109" s="130"/>
      <c r="F109" s="56">
        <v>300</v>
      </c>
      <c r="G109" s="44">
        <v>324.18</v>
      </c>
      <c r="H109" s="44">
        <v>9.32</v>
      </c>
      <c r="I109" s="44">
        <v>10.82</v>
      </c>
      <c r="J109" s="44">
        <v>47.379999999999995</v>
      </c>
      <c r="K109" s="44">
        <v>75.84</v>
      </c>
      <c r="L109" s="44">
        <v>0.03</v>
      </c>
      <c r="M109" s="44">
        <v>16.03</v>
      </c>
      <c r="N109" s="44">
        <v>1.29</v>
      </c>
      <c r="O109" s="44">
        <v>107.41</v>
      </c>
      <c r="P109" s="44">
        <v>18.329999999999998</v>
      </c>
      <c r="Q109" s="44">
        <v>124.25999999999999</v>
      </c>
      <c r="R109" s="44">
        <v>1.54</v>
      </c>
      <c r="S109" s="51"/>
      <c r="T109" s="52"/>
    </row>
    <row r="110" spans="1:20" ht="25.2" hidden="1" customHeight="1" x14ac:dyDescent="0.35">
      <c r="A110" s="122" t="s">
        <v>119</v>
      </c>
      <c r="B110" s="123"/>
      <c r="C110" s="123"/>
      <c r="D110" s="57"/>
      <c r="E110" s="58"/>
      <c r="F110" s="56">
        <v>300</v>
      </c>
      <c r="G110" s="44" t="s">
        <v>145</v>
      </c>
      <c r="H110" s="44" t="s">
        <v>142</v>
      </c>
      <c r="I110" s="44" t="s">
        <v>143</v>
      </c>
      <c r="J110" s="44" t="s">
        <v>144</v>
      </c>
      <c r="K110" s="44"/>
      <c r="L110" s="44"/>
      <c r="M110" s="44"/>
      <c r="N110" s="44"/>
      <c r="O110" s="44"/>
      <c r="P110" s="44"/>
      <c r="Q110" s="44"/>
      <c r="R110" s="44"/>
      <c r="S110" s="51"/>
      <c r="T110" s="52"/>
    </row>
    <row r="111" spans="1:20" ht="25.2" customHeight="1" x14ac:dyDescent="0.35">
      <c r="A111" s="132" t="s">
        <v>127</v>
      </c>
      <c r="B111" s="133"/>
      <c r="C111" s="133"/>
      <c r="D111" s="133"/>
      <c r="E111" s="134"/>
      <c r="F111" s="56">
        <v>1660</v>
      </c>
      <c r="G111" s="44">
        <v>1690.2170000000001</v>
      </c>
      <c r="H111" s="44">
        <v>61.283000000000001</v>
      </c>
      <c r="I111" s="44">
        <v>54.272999999999996</v>
      </c>
      <c r="J111" s="44">
        <v>239.16</v>
      </c>
      <c r="K111" s="44">
        <v>318.02</v>
      </c>
      <c r="L111" s="44">
        <v>0.83200000000000007</v>
      </c>
      <c r="M111" s="44">
        <v>61.960999999999999</v>
      </c>
      <c r="N111" s="44">
        <v>5.7470000000000008</v>
      </c>
      <c r="O111" s="44">
        <v>411.483</v>
      </c>
      <c r="P111" s="44">
        <v>232.82899999999998</v>
      </c>
      <c r="Q111" s="44">
        <v>761.69499999999994</v>
      </c>
      <c r="R111" s="44">
        <v>11.3147</v>
      </c>
      <c r="S111" s="51"/>
      <c r="T111" s="52"/>
    </row>
    <row r="112" spans="1:20" ht="25.2" hidden="1" customHeight="1" x14ac:dyDescent="0.35">
      <c r="A112" s="132" t="s">
        <v>122</v>
      </c>
      <c r="B112" s="133"/>
      <c r="C112" s="133"/>
      <c r="D112" s="133"/>
      <c r="E112" s="134"/>
      <c r="F112" s="56">
        <v>1500</v>
      </c>
      <c r="G112" s="44" t="s">
        <v>174</v>
      </c>
      <c r="H112" s="44" t="s">
        <v>175</v>
      </c>
      <c r="I112" s="44" t="s">
        <v>176</v>
      </c>
      <c r="J112" s="44" t="s">
        <v>177</v>
      </c>
      <c r="K112" s="44"/>
      <c r="L112" s="44"/>
      <c r="M112" s="44"/>
      <c r="N112" s="44"/>
      <c r="O112" s="44"/>
      <c r="P112" s="44"/>
      <c r="Q112" s="44"/>
      <c r="R112" s="44"/>
      <c r="S112" s="51"/>
      <c r="T112" s="52"/>
    </row>
    <row r="113" spans="1:21" ht="25.2" customHeight="1" x14ac:dyDescent="0.35">
      <c r="A113" s="61"/>
      <c r="B113" s="124" t="s">
        <v>147</v>
      </c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6"/>
    </row>
    <row r="114" spans="1:21" ht="25.2" customHeight="1" x14ac:dyDescent="0.35">
      <c r="A114" s="61"/>
      <c r="B114" s="124" t="s">
        <v>120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6"/>
    </row>
    <row r="115" spans="1:21" ht="25.2" customHeight="1" x14ac:dyDescent="0.35">
      <c r="A115" s="45">
        <v>1</v>
      </c>
      <c r="B115" s="46">
        <v>5</v>
      </c>
      <c r="C115" s="46" t="s">
        <v>266</v>
      </c>
      <c r="D115" s="47"/>
      <c r="E115" s="48"/>
      <c r="F115" s="47"/>
      <c r="G115" s="49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1"/>
      <c r="T115" s="52"/>
    </row>
    <row r="116" spans="1:21" ht="25.2" customHeight="1" x14ac:dyDescent="0.35">
      <c r="A116" s="52"/>
      <c r="B116" s="46" t="s">
        <v>128</v>
      </c>
      <c r="C116" s="47"/>
      <c r="D116" s="47"/>
      <c r="E116" s="48" t="s">
        <v>222</v>
      </c>
      <c r="F116" s="47">
        <v>200</v>
      </c>
      <c r="G116" s="53">
        <v>268.24</v>
      </c>
      <c r="H116" s="53">
        <v>7.42</v>
      </c>
      <c r="I116" s="53">
        <v>7.76</v>
      </c>
      <c r="J116" s="53">
        <v>42.2</v>
      </c>
      <c r="K116" s="53">
        <v>32.119999999999997</v>
      </c>
      <c r="L116" s="53">
        <v>0.16</v>
      </c>
      <c r="M116" s="53">
        <v>0.48</v>
      </c>
      <c r="N116" s="53">
        <v>0.24</v>
      </c>
      <c r="O116" s="53">
        <v>117.2</v>
      </c>
      <c r="P116" s="53">
        <v>45.6</v>
      </c>
      <c r="Q116" s="53">
        <v>172.2</v>
      </c>
      <c r="R116" s="53">
        <v>1.36</v>
      </c>
      <c r="S116" s="51" t="s">
        <v>223</v>
      </c>
      <c r="T116" s="52"/>
    </row>
    <row r="117" spans="1:21" ht="25.2" customHeight="1" x14ac:dyDescent="0.35">
      <c r="A117" s="52"/>
      <c r="B117" s="47"/>
      <c r="C117" s="47"/>
      <c r="D117" s="47"/>
      <c r="E117" s="48" t="s">
        <v>193</v>
      </c>
      <c r="F117" s="47">
        <v>30</v>
      </c>
      <c r="G117" s="53">
        <v>78.509999999999991</v>
      </c>
      <c r="H117" s="53">
        <v>2.25</v>
      </c>
      <c r="I117" s="53">
        <v>0.87</v>
      </c>
      <c r="J117" s="53">
        <v>15.419999999999998</v>
      </c>
      <c r="K117" s="53">
        <v>0</v>
      </c>
      <c r="L117" s="53">
        <v>8.9999999999999993E-3</v>
      </c>
      <c r="M117" s="53">
        <v>0</v>
      </c>
      <c r="N117" s="53">
        <v>0.51</v>
      </c>
      <c r="O117" s="53">
        <v>5.7</v>
      </c>
      <c r="P117" s="53">
        <v>3.9</v>
      </c>
      <c r="Q117" s="53">
        <v>19.5</v>
      </c>
      <c r="R117" s="53">
        <v>0.36</v>
      </c>
      <c r="S117" s="51" t="s">
        <v>194</v>
      </c>
      <c r="T117" s="52"/>
    </row>
    <row r="118" spans="1:21" ht="25.2" customHeight="1" x14ac:dyDescent="0.35">
      <c r="A118" s="52"/>
      <c r="B118" s="47"/>
      <c r="C118" s="47"/>
      <c r="D118" s="47"/>
      <c r="E118" s="48" t="s">
        <v>195</v>
      </c>
      <c r="F118" s="47">
        <v>20</v>
      </c>
      <c r="G118" s="53">
        <v>64.239999999999995</v>
      </c>
      <c r="H118" s="53">
        <v>4.3600000000000003</v>
      </c>
      <c r="I118" s="53">
        <v>5.2</v>
      </c>
      <c r="J118" s="53">
        <v>0</v>
      </c>
      <c r="K118" s="53">
        <v>31.200000000000003</v>
      </c>
      <c r="L118" s="53">
        <v>6.0000000000000001E-3</v>
      </c>
      <c r="M118" s="53">
        <v>5.6000000000000008E-2</v>
      </c>
      <c r="N118" s="53">
        <v>0.1</v>
      </c>
      <c r="O118" s="53">
        <v>154.88</v>
      </c>
      <c r="P118" s="53">
        <v>6.09</v>
      </c>
      <c r="Q118" s="53">
        <v>87</v>
      </c>
      <c r="R118" s="53">
        <v>0.17400000000000002</v>
      </c>
      <c r="S118" s="51" t="s">
        <v>196</v>
      </c>
      <c r="T118" s="52"/>
    </row>
    <row r="119" spans="1:21" ht="25.2" customHeight="1" x14ac:dyDescent="0.35">
      <c r="A119" s="52"/>
      <c r="B119" s="47"/>
      <c r="C119" s="47"/>
      <c r="D119" s="47"/>
      <c r="E119" s="48" t="s">
        <v>249</v>
      </c>
      <c r="F119" s="47">
        <v>65</v>
      </c>
      <c r="G119" s="53">
        <v>156</v>
      </c>
      <c r="H119" s="53">
        <v>2.6</v>
      </c>
      <c r="I119" s="53">
        <v>9.75</v>
      </c>
      <c r="J119" s="53">
        <v>14.3</v>
      </c>
      <c r="K119" s="53">
        <v>76.05</v>
      </c>
      <c r="L119" s="53">
        <v>5.8499999999999996E-2</v>
      </c>
      <c r="M119" s="53">
        <v>0</v>
      </c>
      <c r="N119" s="53">
        <v>7.1500000000000008E-2</v>
      </c>
      <c r="O119" s="53">
        <v>39</v>
      </c>
      <c r="P119" s="53">
        <v>13</v>
      </c>
      <c r="Q119" s="53">
        <v>83.2</v>
      </c>
      <c r="R119" s="53">
        <v>0.23399999999999999</v>
      </c>
      <c r="S119" s="51"/>
      <c r="T119" s="52"/>
    </row>
    <row r="120" spans="1:21" ht="25.2" customHeight="1" x14ac:dyDescent="0.35">
      <c r="A120" s="52"/>
      <c r="B120" s="47"/>
      <c r="C120" s="47"/>
      <c r="D120" s="47"/>
      <c r="E120" s="48" t="s">
        <v>151</v>
      </c>
      <c r="F120" s="47" t="s">
        <v>155</v>
      </c>
      <c r="G120" s="53">
        <v>62.38</v>
      </c>
      <c r="H120" s="53">
        <v>0.24</v>
      </c>
      <c r="I120" s="53">
        <v>0.06</v>
      </c>
      <c r="J120" s="53">
        <v>15.22</v>
      </c>
      <c r="K120" s="53">
        <v>0.12</v>
      </c>
      <c r="L120" s="53">
        <v>0</v>
      </c>
      <c r="M120" s="53">
        <v>1.1599999999999999</v>
      </c>
      <c r="N120" s="53">
        <v>0.02</v>
      </c>
      <c r="O120" s="53">
        <v>7.28</v>
      </c>
      <c r="P120" s="53">
        <v>4.5599999999999996</v>
      </c>
      <c r="Q120" s="53">
        <v>8.52</v>
      </c>
      <c r="R120" s="53">
        <v>0.8</v>
      </c>
      <c r="S120" s="51" t="s">
        <v>152</v>
      </c>
      <c r="T120" s="52"/>
    </row>
    <row r="121" spans="1:21" ht="25.2" customHeight="1" x14ac:dyDescent="0.35">
      <c r="A121" s="122" t="s">
        <v>118</v>
      </c>
      <c r="B121" s="129"/>
      <c r="C121" s="129"/>
      <c r="D121" s="129"/>
      <c r="E121" s="130"/>
      <c r="F121" s="56">
        <v>522</v>
      </c>
      <c r="G121" s="44">
        <v>629.37</v>
      </c>
      <c r="H121" s="44">
        <v>16.87</v>
      </c>
      <c r="I121" s="44">
        <v>23.639999999999997</v>
      </c>
      <c r="J121" s="44">
        <v>87.14</v>
      </c>
      <c r="K121" s="44">
        <v>139.49</v>
      </c>
      <c r="L121" s="44">
        <v>0.23350000000000001</v>
      </c>
      <c r="M121" s="44">
        <v>1.696</v>
      </c>
      <c r="N121" s="44">
        <v>0.9415</v>
      </c>
      <c r="O121" s="44">
        <v>324.05999999999995</v>
      </c>
      <c r="P121" s="44">
        <v>73.150000000000006</v>
      </c>
      <c r="Q121" s="44">
        <v>370.41999999999996</v>
      </c>
      <c r="R121" s="44">
        <v>2.9279999999999999</v>
      </c>
      <c r="S121" s="51"/>
      <c r="T121" s="52"/>
    </row>
    <row r="122" spans="1:21" ht="25.2" hidden="1" customHeight="1" x14ac:dyDescent="0.35">
      <c r="A122" s="122" t="s">
        <v>119</v>
      </c>
      <c r="B122" s="123"/>
      <c r="C122" s="123"/>
      <c r="D122" s="57"/>
      <c r="E122" s="58"/>
      <c r="F122" s="56">
        <v>500</v>
      </c>
      <c r="G122" s="44" t="s">
        <v>135</v>
      </c>
      <c r="H122" s="44" t="s">
        <v>136</v>
      </c>
      <c r="I122" s="44" t="s">
        <v>137</v>
      </c>
      <c r="J122" s="44" t="s">
        <v>138</v>
      </c>
      <c r="K122" s="44"/>
      <c r="L122" s="44"/>
      <c r="M122" s="44"/>
      <c r="N122" s="44"/>
      <c r="O122" s="44"/>
      <c r="P122" s="44"/>
      <c r="Q122" s="44"/>
      <c r="R122" s="44"/>
      <c r="S122" s="51"/>
      <c r="T122" s="52"/>
    </row>
    <row r="123" spans="1:21" ht="25.2" customHeight="1" x14ac:dyDescent="0.35">
      <c r="A123" s="45">
        <v>1</v>
      </c>
      <c r="B123" s="46">
        <v>5</v>
      </c>
      <c r="C123" s="46" t="s">
        <v>14</v>
      </c>
      <c r="D123" s="47"/>
      <c r="E123" s="48"/>
      <c r="F123" s="47"/>
      <c r="G123" s="53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1"/>
      <c r="T123" s="52"/>
    </row>
    <row r="124" spans="1:21" ht="25.2" customHeight="1" x14ac:dyDescent="0.35">
      <c r="A124" s="52"/>
      <c r="B124" s="46" t="s">
        <v>128</v>
      </c>
      <c r="C124" s="47"/>
      <c r="D124" s="47"/>
      <c r="E124" s="48" t="s">
        <v>226</v>
      </c>
      <c r="F124" s="47">
        <v>60</v>
      </c>
      <c r="G124" s="53">
        <v>37.5</v>
      </c>
      <c r="H124" s="53">
        <v>0.46199999999999997</v>
      </c>
      <c r="I124" s="53">
        <v>3.24</v>
      </c>
      <c r="J124" s="53">
        <v>1.62</v>
      </c>
      <c r="K124" s="53">
        <v>0</v>
      </c>
      <c r="L124" s="53">
        <v>1.7999999999999999E-2</v>
      </c>
      <c r="M124" s="53">
        <v>3.7199999999999998</v>
      </c>
      <c r="N124" s="53">
        <v>0.40200000000000002</v>
      </c>
      <c r="O124" s="53">
        <v>10.739999999999998</v>
      </c>
      <c r="P124" s="53">
        <v>7.8</v>
      </c>
      <c r="Q124" s="53">
        <v>19.2</v>
      </c>
      <c r="R124" s="53">
        <v>0.3</v>
      </c>
      <c r="S124" s="51" t="s">
        <v>227</v>
      </c>
      <c r="T124" s="52"/>
    </row>
    <row r="125" spans="1:21" ht="25.2" customHeight="1" x14ac:dyDescent="0.35">
      <c r="A125" s="52"/>
      <c r="B125" s="47"/>
      <c r="C125" s="47"/>
      <c r="D125" s="47"/>
      <c r="E125" s="48" t="s">
        <v>229</v>
      </c>
      <c r="F125" s="47" t="s">
        <v>173</v>
      </c>
      <c r="G125" s="53">
        <v>99</v>
      </c>
      <c r="H125" s="53">
        <v>2.1</v>
      </c>
      <c r="I125" s="53">
        <v>5.5200000000000005</v>
      </c>
      <c r="J125" s="53">
        <v>10.23</v>
      </c>
      <c r="K125" s="53">
        <v>116.5</v>
      </c>
      <c r="L125" s="53">
        <v>0.04</v>
      </c>
      <c r="M125" s="53">
        <v>4.0999999999999996</v>
      </c>
      <c r="N125" s="53">
        <v>0.57000000000000006</v>
      </c>
      <c r="O125" s="53">
        <v>31.03</v>
      </c>
      <c r="P125" s="53">
        <v>18.14</v>
      </c>
      <c r="Q125" s="53">
        <v>49.62</v>
      </c>
      <c r="R125" s="53">
        <v>0.94000000000000006</v>
      </c>
      <c r="S125" s="51" t="s">
        <v>228</v>
      </c>
      <c r="T125" s="52"/>
    </row>
    <row r="126" spans="1:21" ht="25.2" customHeight="1" x14ac:dyDescent="0.35">
      <c r="A126" s="52"/>
      <c r="B126" s="47"/>
      <c r="C126" s="47"/>
      <c r="D126" s="47"/>
      <c r="E126" s="48" t="s">
        <v>250</v>
      </c>
      <c r="F126" s="47">
        <v>90</v>
      </c>
      <c r="G126" s="53">
        <v>152.44599999999997</v>
      </c>
      <c r="H126" s="53">
        <v>10.505999999999998</v>
      </c>
      <c r="I126" s="53">
        <v>8.9499999999999993</v>
      </c>
      <c r="J126" s="53">
        <v>7.468</v>
      </c>
      <c r="K126" s="53">
        <v>17.122</v>
      </c>
      <c r="L126" s="53">
        <v>0.09</v>
      </c>
      <c r="M126" s="53">
        <v>2.948</v>
      </c>
      <c r="N126" s="53">
        <v>0.83599999999999997</v>
      </c>
      <c r="O126" s="53">
        <v>15.964</v>
      </c>
      <c r="P126" s="53">
        <v>30.863999999999997</v>
      </c>
      <c r="Q126" s="53">
        <v>94.413999999999987</v>
      </c>
      <c r="R126" s="53">
        <v>0.99199999999999999</v>
      </c>
      <c r="S126" s="55" t="s">
        <v>251</v>
      </c>
      <c r="T126" s="52"/>
    </row>
    <row r="127" spans="1:21" ht="33.6" customHeight="1" x14ac:dyDescent="0.35">
      <c r="A127" s="52"/>
      <c r="B127" s="59"/>
      <c r="C127" s="59"/>
      <c r="D127" s="59"/>
      <c r="E127" s="62" t="s">
        <v>161</v>
      </c>
      <c r="F127" s="47">
        <v>150</v>
      </c>
      <c r="G127" s="53">
        <v>203.41500000000002</v>
      </c>
      <c r="H127" s="53">
        <v>7.4700000000000006</v>
      </c>
      <c r="I127" s="53">
        <v>4.6950000000000003</v>
      </c>
      <c r="J127" s="53">
        <v>32.82</v>
      </c>
      <c r="K127" s="53">
        <v>12.899999999999999</v>
      </c>
      <c r="L127" s="53">
        <v>0.19500000000000001</v>
      </c>
      <c r="M127" s="53">
        <v>0</v>
      </c>
      <c r="N127" s="53">
        <v>0.55499999999999994</v>
      </c>
      <c r="O127" s="53">
        <v>12.044999999999998</v>
      </c>
      <c r="P127" s="53">
        <v>109.62</v>
      </c>
      <c r="Q127" s="53">
        <v>164.47500000000002</v>
      </c>
      <c r="R127" s="53">
        <v>3.6750000000000003</v>
      </c>
      <c r="S127" s="55" t="s">
        <v>160</v>
      </c>
      <c r="T127" s="52"/>
    </row>
    <row r="128" spans="1:21" ht="25.2" customHeight="1" x14ac:dyDescent="0.35">
      <c r="A128" s="52"/>
      <c r="B128" s="50"/>
      <c r="C128" s="50"/>
      <c r="D128" s="50"/>
      <c r="E128" s="48" t="s">
        <v>188</v>
      </c>
      <c r="F128" s="47">
        <v>200</v>
      </c>
      <c r="G128" s="53">
        <v>61.6</v>
      </c>
      <c r="H128" s="53">
        <v>0.06</v>
      </c>
      <c r="I128" s="53">
        <v>0</v>
      </c>
      <c r="J128" s="53">
        <v>15.34</v>
      </c>
      <c r="K128" s="53">
        <v>0.04</v>
      </c>
      <c r="L128" s="53">
        <v>0</v>
      </c>
      <c r="M128" s="53">
        <v>0</v>
      </c>
      <c r="N128" s="53">
        <v>0</v>
      </c>
      <c r="O128" s="53">
        <v>0.52</v>
      </c>
      <c r="P128" s="53">
        <v>0.06</v>
      </c>
      <c r="Q128" s="53">
        <v>0.2</v>
      </c>
      <c r="R128" s="53">
        <v>0.4</v>
      </c>
      <c r="S128" s="55" t="s">
        <v>189</v>
      </c>
      <c r="T128" s="52"/>
    </row>
    <row r="129" spans="1:21" ht="25.2" customHeight="1" x14ac:dyDescent="0.35">
      <c r="A129" s="52"/>
      <c r="B129" s="50"/>
      <c r="C129" s="50"/>
      <c r="D129" s="50"/>
      <c r="E129" s="48" t="s">
        <v>164</v>
      </c>
      <c r="F129" s="47">
        <v>40</v>
      </c>
      <c r="G129" s="53">
        <v>93.76</v>
      </c>
      <c r="H129" s="53">
        <v>3.04</v>
      </c>
      <c r="I129" s="53">
        <v>0.32000000000000006</v>
      </c>
      <c r="J129" s="53">
        <v>19.680000000000003</v>
      </c>
      <c r="K129" s="53">
        <v>0</v>
      </c>
      <c r="L129" s="53">
        <v>4.4000000000000004E-2</v>
      </c>
      <c r="M129" s="53">
        <v>0</v>
      </c>
      <c r="N129" s="53">
        <v>0.48</v>
      </c>
      <c r="O129" s="53">
        <v>8</v>
      </c>
      <c r="P129" s="53">
        <v>5.6000000000000005</v>
      </c>
      <c r="Q129" s="53">
        <v>26</v>
      </c>
      <c r="R129" s="53">
        <v>0.44000000000000006</v>
      </c>
      <c r="S129" s="55" t="s">
        <v>165</v>
      </c>
      <c r="T129" s="52"/>
    </row>
    <row r="130" spans="1:21" ht="25.2" customHeight="1" x14ac:dyDescent="0.35">
      <c r="A130" s="52"/>
      <c r="B130" s="50"/>
      <c r="C130" s="50"/>
      <c r="D130" s="50"/>
      <c r="E130" s="48" t="s">
        <v>166</v>
      </c>
      <c r="F130" s="47">
        <v>50</v>
      </c>
      <c r="G130" s="53">
        <v>134.94999999999999</v>
      </c>
      <c r="H130" s="53">
        <v>2.8</v>
      </c>
      <c r="I130" s="53">
        <v>0.55000000000000004</v>
      </c>
      <c r="J130" s="53">
        <v>29.7</v>
      </c>
      <c r="K130" s="53">
        <v>0</v>
      </c>
      <c r="L130" s="53">
        <v>0.2</v>
      </c>
      <c r="M130" s="53">
        <v>0</v>
      </c>
      <c r="N130" s="53">
        <v>0.45</v>
      </c>
      <c r="O130" s="53">
        <v>11.5</v>
      </c>
      <c r="P130" s="53">
        <v>12.5</v>
      </c>
      <c r="Q130" s="53">
        <v>53</v>
      </c>
      <c r="R130" s="53">
        <v>1.55</v>
      </c>
      <c r="S130" s="55" t="s">
        <v>167</v>
      </c>
      <c r="T130" s="52"/>
    </row>
    <row r="131" spans="1:21" ht="25.2" customHeight="1" x14ac:dyDescent="0.35">
      <c r="A131" s="122" t="s">
        <v>118</v>
      </c>
      <c r="B131" s="129"/>
      <c r="C131" s="129"/>
      <c r="D131" s="129"/>
      <c r="E131" s="130"/>
      <c r="F131" s="56">
        <v>840</v>
      </c>
      <c r="G131" s="44">
        <v>782.67100000000005</v>
      </c>
      <c r="H131" s="44">
        <v>26.437999999999995</v>
      </c>
      <c r="I131" s="44">
        <v>23.275000000000002</v>
      </c>
      <c r="J131" s="44">
        <v>116.85800000000002</v>
      </c>
      <c r="K131" s="44">
        <v>146.56200000000001</v>
      </c>
      <c r="L131" s="44">
        <v>0.58699999999999997</v>
      </c>
      <c r="M131" s="44">
        <v>10.767999999999999</v>
      </c>
      <c r="N131" s="44">
        <v>3.2930000000000001</v>
      </c>
      <c r="O131" s="44">
        <v>89.798999999999992</v>
      </c>
      <c r="P131" s="44">
        <v>184.584</v>
      </c>
      <c r="Q131" s="44">
        <v>406.90899999999999</v>
      </c>
      <c r="R131" s="44">
        <v>8.2970000000000006</v>
      </c>
      <c r="S131" s="51"/>
      <c r="T131" s="52"/>
    </row>
    <row r="132" spans="1:21" ht="25.2" hidden="1" customHeight="1" x14ac:dyDescent="0.35">
      <c r="A132" s="122" t="s">
        <v>119</v>
      </c>
      <c r="B132" s="123"/>
      <c r="C132" s="123"/>
      <c r="D132" s="57"/>
      <c r="E132" s="58"/>
      <c r="F132" s="56">
        <v>700</v>
      </c>
      <c r="G132" s="44" t="s">
        <v>146</v>
      </c>
      <c r="H132" s="44" t="s">
        <v>139</v>
      </c>
      <c r="I132" s="44" t="s">
        <v>140</v>
      </c>
      <c r="J132" s="44" t="s">
        <v>141</v>
      </c>
      <c r="K132" s="44"/>
      <c r="L132" s="44"/>
      <c r="M132" s="44"/>
      <c r="N132" s="44"/>
      <c r="O132" s="44"/>
      <c r="P132" s="44"/>
      <c r="Q132" s="44"/>
      <c r="R132" s="44"/>
      <c r="S132" s="51"/>
      <c r="T132" s="52"/>
    </row>
    <row r="133" spans="1:21" ht="25.2" customHeight="1" x14ac:dyDescent="0.35">
      <c r="A133" s="45">
        <v>1</v>
      </c>
      <c r="B133" s="46">
        <v>5</v>
      </c>
      <c r="C133" s="60" t="s">
        <v>113</v>
      </c>
      <c r="D133" s="50"/>
      <c r="E133" s="48"/>
      <c r="F133" s="47"/>
      <c r="G133" s="53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1"/>
      <c r="T133" s="52"/>
    </row>
    <row r="134" spans="1:21" ht="25.2" customHeight="1" x14ac:dyDescent="0.35">
      <c r="A134" s="52"/>
      <c r="B134" s="46" t="s">
        <v>128</v>
      </c>
      <c r="C134" s="50"/>
      <c r="D134" s="50"/>
      <c r="E134" s="48" t="s">
        <v>230</v>
      </c>
      <c r="F134" s="47">
        <v>80</v>
      </c>
      <c r="G134" s="53">
        <v>207.45600000000002</v>
      </c>
      <c r="H134" s="53">
        <v>5.944</v>
      </c>
      <c r="I134" s="53">
        <v>9.9200000000000017</v>
      </c>
      <c r="J134" s="53">
        <v>23.6</v>
      </c>
      <c r="K134" s="53">
        <v>84</v>
      </c>
      <c r="L134" s="53">
        <v>5.6000000000000008E-2</v>
      </c>
      <c r="M134" s="53">
        <v>0.84000000000000008</v>
      </c>
      <c r="N134" s="53">
        <v>2.536</v>
      </c>
      <c r="O134" s="53">
        <v>72.496000000000009</v>
      </c>
      <c r="P134" s="53">
        <v>17.975999999999999</v>
      </c>
      <c r="Q134" s="53">
        <v>134.43199999999999</v>
      </c>
      <c r="R134" s="53">
        <v>1.3440000000000001</v>
      </c>
      <c r="S134" s="51" t="s">
        <v>231</v>
      </c>
      <c r="T134" s="52"/>
    </row>
    <row r="135" spans="1:21" ht="25.2" customHeight="1" x14ac:dyDescent="0.35">
      <c r="A135" s="52"/>
      <c r="B135" s="50"/>
      <c r="C135" s="50"/>
      <c r="D135" s="50"/>
      <c r="E135" s="48" t="s">
        <v>232</v>
      </c>
      <c r="F135" s="47">
        <v>50</v>
      </c>
      <c r="G135" s="53">
        <v>42.11</v>
      </c>
      <c r="H135" s="53">
        <v>1.88</v>
      </c>
      <c r="I135" s="53">
        <v>7.0000000000000007E-2</v>
      </c>
      <c r="J135" s="53">
        <v>8.49</v>
      </c>
      <c r="K135" s="53">
        <v>1.53</v>
      </c>
      <c r="L135" s="53">
        <v>5.0000000000000001E-3</v>
      </c>
      <c r="M135" s="53">
        <v>12</v>
      </c>
      <c r="N135" s="53">
        <v>0</v>
      </c>
      <c r="O135" s="53">
        <v>18.975000000000001</v>
      </c>
      <c r="P135" s="53">
        <v>5.6449999999999996</v>
      </c>
      <c r="Q135" s="53">
        <v>10.305</v>
      </c>
      <c r="R135" s="53">
        <v>0.23</v>
      </c>
      <c r="S135" s="51" t="s">
        <v>233</v>
      </c>
      <c r="T135" s="52"/>
    </row>
    <row r="136" spans="1:21" ht="25.2" customHeight="1" x14ac:dyDescent="0.35">
      <c r="A136" s="52"/>
      <c r="B136" s="47"/>
      <c r="C136" s="47"/>
      <c r="D136" s="47"/>
      <c r="E136" s="48" t="s">
        <v>206</v>
      </c>
      <c r="F136" s="47">
        <v>200</v>
      </c>
      <c r="G136" s="53">
        <v>104.4</v>
      </c>
      <c r="H136" s="53">
        <v>0.38</v>
      </c>
      <c r="I136" s="53">
        <v>0</v>
      </c>
      <c r="J136" s="53">
        <v>25.72</v>
      </c>
      <c r="K136" s="53">
        <v>12</v>
      </c>
      <c r="L136" s="53">
        <v>0</v>
      </c>
      <c r="M136" s="53">
        <v>0.02</v>
      </c>
      <c r="N136" s="53">
        <v>0</v>
      </c>
      <c r="O136" s="53">
        <v>40</v>
      </c>
      <c r="P136" s="53">
        <v>1.68</v>
      </c>
      <c r="Q136" s="53">
        <v>3.44</v>
      </c>
      <c r="R136" s="53">
        <v>0.1</v>
      </c>
      <c r="S136" s="51" t="s">
        <v>207</v>
      </c>
      <c r="T136" s="52"/>
    </row>
    <row r="137" spans="1:21" ht="25.2" customHeight="1" x14ac:dyDescent="0.35">
      <c r="A137" s="122" t="s">
        <v>118</v>
      </c>
      <c r="B137" s="129"/>
      <c r="C137" s="129"/>
      <c r="D137" s="129"/>
      <c r="E137" s="130"/>
      <c r="F137" s="56">
        <v>330</v>
      </c>
      <c r="G137" s="44">
        <v>353.96600000000001</v>
      </c>
      <c r="H137" s="44">
        <v>8.2040000000000006</v>
      </c>
      <c r="I137" s="44">
        <v>9.990000000000002</v>
      </c>
      <c r="J137" s="44">
        <v>57.81</v>
      </c>
      <c r="K137" s="44">
        <v>97.53</v>
      </c>
      <c r="L137" s="44">
        <v>6.1000000000000006E-2</v>
      </c>
      <c r="M137" s="44">
        <v>12.86</v>
      </c>
      <c r="N137" s="44">
        <v>2.536</v>
      </c>
      <c r="O137" s="44">
        <v>131.471</v>
      </c>
      <c r="P137" s="44">
        <v>25.300999999999998</v>
      </c>
      <c r="Q137" s="44">
        <v>148.17699999999999</v>
      </c>
      <c r="R137" s="44">
        <v>1.6740000000000002</v>
      </c>
      <c r="S137" s="51"/>
      <c r="T137" s="52"/>
    </row>
    <row r="138" spans="1:21" ht="25.2" hidden="1" customHeight="1" x14ac:dyDescent="0.35">
      <c r="A138" s="122" t="s">
        <v>119</v>
      </c>
      <c r="B138" s="123"/>
      <c r="C138" s="123"/>
      <c r="D138" s="57"/>
      <c r="E138" s="58"/>
      <c r="F138" s="56">
        <v>300</v>
      </c>
      <c r="G138" s="44" t="s">
        <v>145</v>
      </c>
      <c r="H138" s="44" t="s">
        <v>142</v>
      </c>
      <c r="I138" s="44" t="s">
        <v>143</v>
      </c>
      <c r="J138" s="44" t="s">
        <v>144</v>
      </c>
      <c r="K138" s="44"/>
      <c r="L138" s="44"/>
      <c r="M138" s="44"/>
      <c r="N138" s="44"/>
      <c r="O138" s="44"/>
      <c r="P138" s="44"/>
      <c r="Q138" s="44"/>
      <c r="R138" s="44"/>
      <c r="S138" s="51"/>
      <c r="T138" s="52"/>
    </row>
    <row r="139" spans="1:21" ht="25.2" customHeight="1" x14ac:dyDescent="0.35">
      <c r="A139" s="132" t="s">
        <v>129</v>
      </c>
      <c r="B139" s="133"/>
      <c r="C139" s="133"/>
      <c r="D139" s="133"/>
      <c r="E139" s="134"/>
      <c r="F139" s="56">
        <v>1692</v>
      </c>
      <c r="G139" s="44">
        <v>1766.0070000000001</v>
      </c>
      <c r="H139" s="44">
        <v>51.512</v>
      </c>
      <c r="I139" s="44">
        <v>56.905000000000001</v>
      </c>
      <c r="J139" s="44">
        <v>261.80799999999999</v>
      </c>
      <c r="K139" s="44">
        <v>383.58199999999999</v>
      </c>
      <c r="L139" s="44">
        <v>0.88150000000000006</v>
      </c>
      <c r="M139" s="44">
        <v>25.324000000000002</v>
      </c>
      <c r="N139" s="44">
        <v>6.7705000000000002</v>
      </c>
      <c r="O139" s="44">
        <v>545.32999999999993</v>
      </c>
      <c r="P139" s="44">
        <v>283.03499999999997</v>
      </c>
      <c r="Q139" s="44">
        <v>925.50599999999997</v>
      </c>
      <c r="R139" s="44">
        <v>12.899000000000001</v>
      </c>
      <c r="S139" s="51"/>
      <c r="T139" s="52"/>
    </row>
    <row r="140" spans="1:21" ht="25.2" hidden="1" customHeight="1" x14ac:dyDescent="0.35">
      <c r="A140" s="132" t="s">
        <v>122</v>
      </c>
      <c r="B140" s="133"/>
      <c r="C140" s="133"/>
      <c r="D140" s="133"/>
      <c r="E140" s="134"/>
      <c r="F140" s="56">
        <v>1500</v>
      </c>
      <c r="G140" s="44" t="s">
        <v>174</v>
      </c>
      <c r="H140" s="44" t="s">
        <v>175</v>
      </c>
      <c r="I140" s="44" t="s">
        <v>176</v>
      </c>
      <c r="J140" s="44" t="s">
        <v>177</v>
      </c>
      <c r="K140" s="44"/>
      <c r="L140" s="44"/>
      <c r="M140" s="44"/>
      <c r="N140" s="44"/>
      <c r="O140" s="44"/>
      <c r="P140" s="44"/>
      <c r="Q140" s="44"/>
      <c r="R140" s="44"/>
      <c r="S140" s="51"/>
      <c r="T140" s="52"/>
    </row>
    <row r="141" spans="1:21" ht="25.2" customHeight="1" x14ac:dyDescent="0.35">
      <c r="A141" s="61"/>
      <c r="B141" s="124" t="s">
        <v>147</v>
      </c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6"/>
    </row>
    <row r="142" spans="1:21" ht="25.2" customHeight="1" x14ac:dyDescent="0.35">
      <c r="A142" s="61"/>
      <c r="B142" s="124" t="s">
        <v>120</v>
      </c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6"/>
    </row>
    <row r="143" spans="1:21" ht="25.2" customHeight="1" x14ac:dyDescent="0.35">
      <c r="A143" s="45">
        <v>1</v>
      </c>
      <c r="B143" s="46">
        <v>6</v>
      </c>
      <c r="C143" s="46" t="s">
        <v>266</v>
      </c>
      <c r="D143" s="47"/>
      <c r="E143" s="62"/>
      <c r="F143" s="47"/>
      <c r="G143" s="49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1"/>
      <c r="T143" s="52"/>
    </row>
    <row r="144" spans="1:21" ht="38.4" customHeight="1" x14ac:dyDescent="0.35">
      <c r="A144" s="52"/>
      <c r="B144" s="46" t="s">
        <v>117</v>
      </c>
      <c r="C144" s="47"/>
      <c r="D144" s="47"/>
      <c r="E144" s="62" t="s">
        <v>302</v>
      </c>
      <c r="F144" s="47" t="s">
        <v>303</v>
      </c>
      <c r="G144" s="53">
        <v>184.51</v>
      </c>
      <c r="H144" s="53">
        <v>5.89</v>
      </c>
      <c r="I144" s="53">
        <v>6.6549999999999994</v>
      </c>
      <c r="J144" s="53">
        <v>26.31</v>
      </c>
      <c r="K144" s="53">
        <v>23.4</v>
      </c>
      <c r="L144" s="53">
        <v>0.12</v>
      </c>
      <c r="M144" s="53">
        <v>0.39</v>
      </c>
      <c r="N144" s="53">
        <v>0.57499999999999996</v>
      </c>
      <c r="O144" s="53">
        <v>94.960000000000008</v>
      </c>
      <c r="P144" s="53">
        <v>4.6049999999999995</v>
      </c>
      <c r="Q144" s="53">
        <v>154.16000000000003</v>
      </c>
      <c r="R144" s="53">
        <v>1.1199999999999999</v>
      </c>
      <c r="S144" s="53" t="s">
        <v>192</v>
      </c>
      <c r="T144" s="52"/>
    </row>
    <row r="145" spans="1:20" ht="25.2" customHeight="1" x14ac:dyDescent="0.35">
      <c r="A145" s="52"/>
      <c r="B145" s="47"/>
      <c r="C145" s="47"/>
      <c r="D145" s="47"/>
      <c r="E145" s="48" t="s">
        <v>242</v>
      </c>
      <c r="F145" s="47" t="s">
        <v>299</v>
      </c>
      <c r="G145" s="53">
        <v>123.04400000000001</v>
      </c>
      <c r="H145" s="53">
        <v>2.7720000000000002</v>
      </c>
      <c r="I145" s="53">
        <v>4.9600000000000009</v>
      </c>
      <c r="J145" s="53">
        <v>19.771999999999998</v>
      </c>
      <c r="K145" s="53">
        <v>8.4</v>
      </c>
      <c r="L145" s="53">
        <v>6.4000000000000001E-2</v>
      </c>
      <c r="M145" s="53">
        <v>0.5</v>
      </c>
      <c r="N145" s="53">
        <v>1.1000000000000001</v>
      </c>
      <c r="O145" s="53">
        <v>11.06</v>
      </c>
      <c r="P145" s="53">
        <v>14.559999999999999</v>
      </c>
      <c r="Q145" s="53">
        <v>53.415999999999997</v>
      </c>
      <c r="R145" s="53">
        <v>0.67800000000000005</v>
      </c>
      <c r="S145" s="51"/>
      <c r="T145" s="52"/>
    </row>
    <row r="146" spans="1:20" ht="25.2" customHeight="1" x14ac:dyDescent="0.35">
      <c r="A146" s="52"/>
      <c r="B146" s="47"/>
      <c r="C146" s="47"/>
      <c r="D146" s="47"/>
      <c r="E146" s="48" t="s">
        <v>199</v>
      </c>
      <c r="F146" s="47">
        <v>150</v>
      </c>
      <c r="G146" s="53">
        <v>142.35000000000002</v>
      </c>
      <c r="H146" s="53">
        <v>2.4000000000000004</v>
      </c>
      <c r="I146" s="53">
        <v>0.75</v>
      </c>
      <c r="J146" s="53">
        <v>31.5</v>
      </c>
      <c r="K146" s="53">
        <v>0</v>
      </c>
      <c r="L146" s="53">
        <v>0.06</v>
      </c>
      <c r="M146" s="53">
        <v>15</v>
      </c>
      <c r="N146" s="53">
        <v>0.60000000000000009</v>
      </c>
      <c r="O146" s="53">
        <v>12</v>
      </c>
      <c r="P146" s="53">
        <v>63</v>
      </c>
      <c r="Q146" s="53">
        <v>42</v>
      </c>
      <c r="R146" s="53">
        <v>0.89999999999999991</v>
      </c>
      <c r="S146" s="51" t="s">
        <v>153</v>
      </c>
      <c r="T146" s="52"/>
    </row>
    <row r="147" spans="1:20" ht="25.2" customHeight="1" x14ac:dyDescent="0.35">
      <c r="A147" s="52"/>
      <c r="B147" s="47"/>
      <c r="C147" s="47"/>
      <c r="D147" s="47"/>
      <c r="E147" s="48" t="s">
        <v>182</v>
      </c>
      <c r="F147" s="47">
        <v>200</v>
      </c>
      <c r="G147" s="53">
        <v>61.24</v>
      </c>
      <c r="H147" s="53">
        <v>0.18</v>
      </c>
      <c r="I147" s="53">
        <v>0.04</v>
      </c>
      <c r="J147" s="53">
        <v>15.04</v>
      </c>
      <c r="K147" s="53">
        <v>0.04</v>
      </c>
      <c r="L147" s="53">
        <v>0</v>
      </c>
      <c r="M147" s="53">
        <v>0.04</v>
      </c>
      <c r="N147" s="53">
        <v>0</v>
      </c>
      <c r="O147" s="53">
        <v>4.8</v>
      </c>
      <c r="P147" s="53">
        <v>3.82</v>
      </c>
      <c r="Q147" s="53">
        <v>7.18</v>
      </c>
      <c r="R147" s="53">
        <v>0.76</v>
      </c>
      <c r="S147" s="55" t="s">
        <v>183</v>
      </c>
      <c r="T147" s="52"/>
    </row>
    <row r="148" spans="1:20" ht="25.2" customHeight="1" x14ac:dyDescent="0.35">
      <c r="A148" s="122" t="s">
        <v>118</v>
      </c>
      <c r="B148" s="129"/>
      <c r="C148" s="129"/>
      <c r="D148" s="129"/>
      <c r="E148" s="130"/>
      <c r="F148" s="56">
        <v>555</v>
      </c>
      <c r="G148" s="44">
        <v>511.14400000000001</v>
      </c>
      <c r="H148" s="44">
        <v>11.242000000000001</v>
      </c>
      <c r="I148" s="44">
        <v>12.405000000000001</v>
      </c>
      <c r="J148" s="44">
        <v>92.622</v>
      </c>
      <c r="K148" s="44">
        <v>31.839999999999996</v>
      </c>
      <c r="L148" s="44">
        <v>0.24399999999999999</v>
      </c>
      <c r="M148" s="44">
        <v>15.93</v>
      </c>
      <c r="N148" s="44">
        <v>2.2750000000000004</v>
      </c>
      <c r="O148" s="44">
        <v>122.82000000000001</v>
      </c>
      <c r="P148" s="44">
        <v>85.984999999999999</v>
      </c>
      <c r="Q148" s="44">
        <v>256.75600000000003</v>
      </c>
      <c r="R148" s="44">
        <v>3.4580000000000002</v>
      </c>
      <c r="S148" s="51"/>
      <c r="T148" s="52"/>
    </row>
    <row r="149" spans="1:20" ht="25.2" hidden="1" customHeight="1" x14ac:dyDescent="0.35">
      <c r="A149" s="122" t="s">
        <v>119</v>
      </c>
      <c r="B149" s="123"/>
      <c r="C149" s="123"/>
      <c r="D149" s="57"/>
      <c r="E149" s="58"/>
      <c r="F149" s="56">
        <v>500</v>
      </c>
      <c r="G149" s="44" t="s">
        <v>135</v>
      </c>
      <c r="H149" s="44" t="s">
        <v>136</v>
      </c>
      <c r="I149" s="44" t="s">
        <v>137</v>
      </c>
      <c r="J149" s="44" t="s">
        <v>138</v>
      </c>
      <c r="K149" s="44"/>
      <c r="L149" s="44"/>
      <c r="M149" s="44"/>
      <c r="N149" s="44"/>
      <c r="O149" s="44"/>
      <c r="P149" s="44"/>
      <c r="Q149" s="44"/>
      <c r="R149" s="44"/>
      <c r="S149" s="51"/>
      <c r="T149" s="52"/>
    </row>
    <row r="150" spans="1:20" ht="25.2" customHeight="1" x14ac:dyDescent="0.35">
      <c r="A150" s="45">
        <v>1</v>
      </c>
      <c r="B150" s="46">
        <v>6</v>
      </c>
      <c r="C150" s="46" t="s">
        <v>14</v>
      </c>
      <c r="D150" s="47"/>
      <c r="E150" s="48"/>
      <c r="F150" s="47"/>
      <c r="G150" s="53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1"/>
      <c r="T150" s="52"/>
    </row>
    <row r="151" spans="1:20" ht="25.2" customHeight="1" x14ac:dyDescent="0.35">
      <c r="A151" s="52"/>
      <c r="B151" s="46" t="s">
        <v>117</v>
      </c>
      <c r="C151" s="47"/>
      <c r="D151" s="47"/>
      <c r="E151" s="48" t="s">
        <v>184</v>
      </c>
      <c r="F151" s="47">
        <v>60</v>
      </c>
      <c r="G151" s="53">
        <v>35.436</v>
      </c>
      <c r="H151" s="53">
        <v>0.432</v>
      </c>
      <c r="I151" s="53">
        <v>3.2279999999999998</v>
      </c>
      <c r="J151" s="53">
        <v>1.1639999999999999</v>
      </c>
      <c r="K151" s="53">
        <v>7.8659999999999997</v>
      </c>
      <c r="L151" s="53">
        <v>1.7999999999999999E-2</v>
      </c>
      <c r="M151" s="53">
        <v>4.8179999999999996</v>
      </c>
      <c r="N151" s="53">
        <v>0.41399999999999998</v>
      </c>
      <c r="O151" s="53">
        <v>12.665999999999999</v>
      </c>
      <c r="P151" s="53">
        <v>9</v>
      </c>
      <c r="Q151" s="53">
        <v>18.3</v>
      </c>
      <c r="R151" s="53">
        <v>0.30599999999999999</v>
      </c>
      <c r="S151" s="51" t="s">
        <v>185</v>
      </c>
      <c r="T151" s="52"/>
    </row>
    <row r="152" spans="1:20" ht="25.2" customHeight="1" x14ac:dyDescent="0.35">
      <c r="A152" s="52"/>
      <c r="B152" s="47"/>
      <c r="C152" s="47"/>
      <c r="D152" s="47"/>
      <c r="E152" s="48" t="s">
        <v>252</v>
      </c>
      <c r="F152" s="47" t="s">
        <v>173</v>
      </c>
      <c r="G152" s="53">
        <v>122.14</v>
      </c>
      <c r="H152" s="53">
        <v>3.46</v>
      </c>
      <c r="I152" s="53">
        <v>2.94</v>
      </c>
      <c r="J152" s="53">
        <v>20.46</v>
      </c>
      <c r="K152" s="53">
        <v>123.26</v>
      </c>
      <c r="L152" s="53">
        <v>0.04</v>
      </c>
      <c r="M152" s="53">
        <v>1.4</v>
      </c>
      <c r="N152" s="53">
        <v>0.78</v>
      </c>
      <c r="O152" s="53">
        <v>14.3</v>
      </c>
      <c r="P152" s="53">
        <v>9.8000000000000007</v>
      </c>
      <c r="Q152" s="53">
        <v>38.799999999999997</v>
      </c>
      <c r="R152" s="53">
        <v>0.7</v>
      </c>
      <c r="S152" s="51" t="s">
        <v>253</v>
      </c>
      <c r="T152" s="52"/>
    </row>
    <row r="153" spans="1:20" ht="25.2" customHeight="1" x14ac:dyDescent="0.35">
      <c r="A153" s="52"/>
      <c r="B153" s="47"/>
      <c r="C153" s="47"/>
      <c r="D153" s="47"/>
      <c r="E153" s="48" t="s">
        <v>254</v>
      </c>
      <c r="F153" s="47">
        <v>90</v>
      </c>
      <c r="G153" s="53">
        <v>262.98</v>
      </c>
      <c r="H153" s="53">
        <v>13.751999999999999</v>
      </c>
      <c r="I153" s="53">
        <v>19.079999999999998</v>
      </c>
      <c r="J153" s="53">
        <v>9.0630000000000006</v>
      </c>
      <c r="K153" s="53">
        <v>17.244</v>
      </c>
      <c r="L153" s="53">
        <v>0.42299999999999999</v>
      </c>
      <c r="M153" s="53">
        <v>10.548</v>
      </c>
      <c r="N153" s="53">
        <v>0.73799999999999999</v>
      </c>
      <c r="O153" s="53">
        <v>68.733000000000004</v>
      </c>
      <c r="P153" s="53">
        <v>13.446</v>
      </c>
      <c r="Q153" s="53">
        <v>186.31800000000001</v>
      </c>
      <c r="R153" s="53">
        <v>2.367</v>
      </c>
      <c r="S153" s="51" t="s">
        <v>255</v>
      </c>
      <c r="T153" s="52"/>
    </row>
    <row r="154" spans="1:20" ht="37.950000000000003" customHeight="1" x14ac:dyDescent="0.35">
      <c r="A154" s="52"/>
      <c r="B154" s="59"/>
      <c r="C154" s="59"/>
      <c r="D154" s="59"/>
      <c r="E154" s="62" t="s">
        <v>161</v>
      </c>
      <c r="F154" s="47">
        <v>150</v>
      </c>
      <c r="G154" s="53">
        <v>203.41500000000002</v>
      </c>
      <c r="H154" s="53">
        <v>7.4700000000000006</v>
      </c>
      <c r="I154" s="53">
        <v>4.6950000000000003</v>
      </c>
      <c r="J154" s="53">
        <v>32.82</v>
      </c>
      <c r="K154" s="53">
        <v>12.899999999999999</v>
      </c>
      <c r="L154" s="53">
        <v>0.19500000000000001</v>
      </c>
      <c r="M154" s="53">
        <v>0</v>
      </c>
      <c r="N154" s="53">
        <v>0.55499999999999994</v>
      </c>
      <c r="O154" s="53">
        <v>12.044999999999998</v>
      </c>
      <c r="P154" s="53">
        <v>109.62</v>
      </c>
      <c r="Q154" s="53">
        <v>164.47500000000002</v>
      </c>
      <c r="R154" s="53">
        <v>3.6750000000000003</v>
      </c>
      <c r="S154" s="51" t="s">
        <v>160</v>
      </c>
      <c r="T154" s="52"/>
    </row>
    <row r="155" spans="1:20" ht="25.2" customHeight="1" x14ac:dyDescent="0.35">
      <c r="A155" s="52"/>
      <c r="B155" s="50"/>
      <c r="C155" s="50"/>
      <c r="D155" s="50"/>
      <c r="E155" s="48" t="s">
        <v>162</v>
      </c>
      <c r="F155" s="47">
        <v>200</v>
      </c>
      <c r="G155" s="53">
        <v>66.64</v>
      </c>
      <c r="H155" s="53">
        <v>0.18</v>
      </c>
      <c r="I155" s="53">
        <v>0.08</v>
      </c>
      <c r="J155" s="53">
        <v>16.3</v>
      </c>
      <c r="K155" s="53">
        <v>2.04</v>
      </c>
      <c r="L155" s="53">
        <v>0</v>
      </c>
      <c r="M155" s="53">
        <v>16</v>
      </c>
      <c r="N155" s="53">
        <v>0</v>
      </c>
      <c r="O155" s="53">
        <v>6.78</v>
      </c>
      <c r="P155" s="53">
        <v>5.4</v>
      </c>
      <c r="Q155" s="53">
        <v>5.74</v>
      </c>
      <c r="R155" s="53">
        <v>0.28000000000000003</v>
      </c>
      <c r="S155" s="51" t="s">
        <v>163</v>
      </c>
      <c r="T155" s="52"/>
    </row>
    <row r="156" spans="1:20" ht="25.2" customHeight="1" x14ac:dyDescent="0.35">
      <c r="A156" s="52"/>
      <c r="B156" s="50"/>
      <c r="C156" s="50"/>
      <c r="D156" s="50"/>
      <c r="E156" s="48" t="s">
        <v>164</v>
      </c>
      <c r="F156" s="47">
        <v>30</v>
      </c>
      <c r="G156" s="53">
        <v>70.319999999999993</v>
      </c>
      <c r="H156" s="53">
        <v>2.2799999999999998</v>
      </c>
      <c r="I156" s="53">
        <v>0.24</v>
      </c>
      <c r="J156" s="53">
        <v>14.76</v>
      </c>
      <c r="K156" s="53">
        <v>0</v>
      </c>
      <c r="L156" s="53">
        <v>3.3000000000000002E-2</v>
      </c>
      <c r="M156" s="53">
        <v>0</v>
      </c>
      <c r="N156" s="53">
        <v>0.36</v>
      </c>
      <c r="O156" s="53">
        <v>6</v>
      </c>
      <c r="P156" s="53">
        <v>4.2</v>
      </c>
      <c r="Q156" s="53">
        <v>19.5</v>
      </c>
      <c r="R156" s="53">
        <v>0.33</v>
      </c>
      <c r="S156" s="51" t="s">
        <v>165</v>
      </c>
      <c r="T156" s="52"/>
    </row>
    <row r="157" spans="1:20" ht="25.2" customHeight="1" x14ac:dyDescent="0.35">
      <c r="A157" s="52"/>
      <c r="B157" s="50"/>
      <c r="C157" s="50"/>
      <c r="D157" s="50"/>
      <c r="E157" s="48" t="s">
        <v>166</v>
      </c>
      <c r="F157" s="47">
        <v>50</v>
      </c>
      <c r="G157" s="53">
        <v>134.94999999999999</v>
      </c>
      <c r="H157" s="53">
        <v>2.8</v>
      </c>
      <c r="I157" s="53">
        <v>0.55000000000000004</v>
      </c>
      <c r="J157" s="53">
        <v>29.7</v>
      </c>
      <c r="K157" s="53">
        <v>0</v>
      </c>
      <c r="L157" s="53">
        <v>0.2</v>
      </c>
      <c r="M157" s="53">
        <v>0</v>
      </c>
      <c r="N157" s="53">
        <v>0.45</v>
      </c>
      <c r="O157" s="53">
        <v>11.5</v>
      </c>
      <c r="P157" s="53">
        <v>12.5</v>
      </c>
      <c r="Q157" s="53">
        <v>53</v>
      </c>
      <c r="R157" s="53">
        <v>1.55</v>
      </c>
      <c r="S157" s="51" t="s">
        <v>167</v>
      </c>
      <c r="T157" s="52"/>
    </row>
    <row r="158" spans="1:20" ht="25.2" customHeight="1" x14ac:dyDescent="0.35">
      <c r="A158" s="122" t="s">
        <v>118</v>
      </c>
      <c r="B158" s="129"/>
      <c r="C158" s="129"/>
      <c r="D158" s="129"/>
      <c r="E158" s="130"/>
      <c r="F158" s="56">
        <v>790</v>
      </c>
      <c r="G158" s="44">
        <v>895.88100000000009</v>
      </c>
      <c r="H158" s="44">
        <v>30.373999999999999</v>
      </c>
      <c r="I158" s="44">
        <v>30.812999999999995</v>
      </c>
      <c r="J158" s="44">
        <v>124.26700000000001</v>
      </c>
      <c r="K158" s="44">
        <v>163.31</v>
      </c>
      <c r="L158" s="44">
        <v>0.90900000000000003</v>
      </c>
      <c r="M158" s="44">
        <v>32.765999999999998</v>
      </c>
      <c r="N158" s="44">
        <v>3.2970000000000002</v>
      </c>
      <c r="O158" s="44">
        <v>132.024</v>
      </c>
      <c r="P158" s="44">
        <v>163.96600000000001</v>
      </c>
      <c r="Q158" s="44">
        <v>486.13300000000004</v>
      </c>
      <c r="R158" s="44">
        <v>9.2080000000000002</v>
      </c>
      <c r="S158" s="51"/>
      <c r="T158" s="52"/>
    </row>
    <row r="159" spans="1:20" ht="25.2" hidden="1" customHeight="1" x14ac:dyDescent="0.35">
      <c r="A159" s="122" t="s">
        <v>119</v>
      </c>
      <c r="B159" s="123"/>
      <c r="C159" s="123"/>
      <c r="D159" s="57"/>
      <c r="E159" s="58"/>
      <c r="F159" s="56">
        <v>700</v>
      </c>
      <c r="G159" s="44" t="s">
        <v>146</v>
      </c>
      <c r="H159" s="44" t="s">
        <v>139</v>
      </c>
      <c r="I159" s="44" t="s">
        <v>140</v>
      </c>
      <c r="J159" s="44" t="s">
        <v>141</v>
      </c>
      <c r="K159" s="44"/>
      <c r="L159" s="44"/>
      <c r="M159" s="44"/>
      <c r="N159" s="44"/>
      <c r="O159" s="44"/>
      <c r="P159" s="44"/>
      <c r="Q159" s="44"/>
      <c r="R159" s="44"/>
      <c r="S159" s="51"/>
      <c r="T159" s="52"/>
    </row>
    <row r="160" spans="1:20" ht="25.2" customHeight="1" x14ac:dyDescent="0.35">
      <c r="A160" s="45">
        <v>1</v>
      </c>
      <c r="B160" s="46">
        <v>6</v>
      </c>
      <c r="C160" s="60" t="s">
        <v>113</v>
      </c>
      <c r="D160" s="50"/>
      <c r="E160" s="48"/>
      <c r="F160" s="47"/>
      <c r="G160" s="53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1"/>
      <c r="T160" s="52"/>
    </row>
    <row r="161" spans="1:21" ht="25.2" customHeight="1" x14ac:dyDescent="0.35">
      <c r="A161" s="52"/>
      <c r="B161" s="46" t="s">
        <v>117</v>
      </c>
      <c r="C161" s="50"/>
      <c r="D161" s="50"/>
      <c r="E161" s="48" t="s">
        <v>300</v>
      </c>
      <c r="F161" s="47" t="s">
        <v>295</v>
      </c>
      <c r="G161" s="53">
        <v>218.41800000000003</v>
      </c>
      <c r="H161" s="53">
        <v>6.7100000000000009</v>
      </c>
      <c r="I161" s="53">
        <v>9.14</v>
      </c>
      <c r="J161" s="53">
        <v>27.332000000000001</v>
      </c>
      <c r="K161" s="53">
        <v>28.406000000000006</v>
      </c>
      <c r="L161" s="53">
        <v>0.19800000000000001</v>
      </c>
      <c r="M161" s="53">
        <v>1.1200000000000001</v>
      </c>
      <c r="N161" s="53">
        <v>0.62000000000000011</v>
      </c>
      <c r="O161" s="53">
        <v>37.784000000000006</v>
      </c>
      <c r="P161" s="53">
        <v>32.270000000000003</v>
      </c>
      <c r="Q161" s="53">
        <v>105.672</v>
      </c>
      <c r="R161" s="53">
        <v>1.7340000000000002</v>
      </c>
      <c r="S161" s="55" t="s">
        <v>168</v>
      </c>
      <c r="T161" s="52"/>
    </row>
    <row r="162" spans="1:21" ht="25.2" customHeight="1" x14ac:dyDescent="0.35">
      <c r="A162" s="52"/>
      <c r="B162" s="50"/>
      <c r="C162" s="50"/>
      <c r="D162" s="50"/>
      <c r="E162" s="48" t="s">
        <v>188</v>
      </c>
      <c r="F162" s="47">
        <v>200</v>
      </c>
      <c r="G162" s="53">
        <v>61.6</v>
      </c>
      <c r="H162" s="53">
        <v>0.06</v>
      </c>
      <c r="I162" s="53">
        <v>0</v>
      </c>
      <c r="J162" s="53">
        <v>15.34</v>
      </c>
      <c r="K162" s="53">
        <v>0.04</v>
      </c>
      <c r="L162" s="53">
        <v>0</v>
      </c>
      <c r="M162" s="53">
        <v>0</v>
      </c>
      <c r="N162" s="53">
        <v>0</v>
      </c>
      <c r="O162" s="53">
        <v>0.52</v>
      </c>
      <c r="P162" s="53">
        <v>0.06</v>
      </c>
      <c r="Q162" s="53">
        <v>0.2</v>
      </c>
      <c r="R162" s="53">
        <v>0.4</v>
      </c>
      <c r="S162" s="55" t="s">
        <v>189</v>
      </c>
      <c r="T162" s="52"/>
    </row>
    <row r="163" spans="1:21" ht="25.2" customHeight="1" x14ac:dyDescent="0.35">
      <c r="A163" s="122" t="s">
        <v>118</v>
      </c>
      <c r="B163" s="129"/>
      <c r="C163" s="129"/>
      <c r="D163" s="129"/>
      <c r="E163" s="130"/>
      <c r="F163" s="56">
        <v>340</v>
      </c>
      <c r="G163" s="44">
        <v>280.01800000000003</v>
      </c>
      <c r="H163" s="44">
        <v>6.7700000000000005</v>
      </c>
      <c r="I163" s="44">
        <v>9.14</v>
      </c>
      <c r="J163" s="44">
        <v>42.671999999999997</v>
      </c>
      <c r="K163" s="44">
        <v>28.446000000000005</v>
      </c>
      <c r="L163" s="44">
        <v>0.19800000000000001</v>
      </c>
      <c r="M163" s="44">
        <v>1.1200000000000001</v>
      </c>
      <c r="N163" s="44">
        <v>0.62000000000000011</v>
      </c>
      <c r="O163" s="44">
        <v>38.304000000000009</v>
      </c>
      <c r="P163" s="44">
        <v>32.330000000000005</v>
      </c>
      <c r="Q163" s="44">
        <v>105.872</v>
      </c>
      <c r="R163" s="44">
        <v>2.1340000000000003</v>
      </c>
      <c r="S163" s="51"/>
      <c r="T163" s="52"/>
    </row>
    <row r="164" spans="1:21" ht="25.2" hidden="1" customHeight="1" x14ac:dyDescent="0.35">
      <c r="A164" s="122" t="s">
        <v>119</v>
      </c>
      <c r="B164" s="123"/>
      <c r="C164" s="123"/>
      <c r="D164" s="57"/>
      <c r="E164" s="58"/>
      <c r="F164" s="56">
        <v>300</v>
      </c>
      <c r="G164" s="44" t="s">
        <v>145</v>
      </c>
      <c r="H164" s="44" t="s">
        <v>142</v>
      </c>
      <c r="I164" s="44" t="s">
        <v>143</v>
      </c>
      <c r="J164" s="44" t="s">
        <v>144</v>
      </c>
      <c r="K164" s="44"/>
      <c r="L164" s="44"/>
      <c r="M164" s="44"/>
      <c r="N164" s="44"/>
      <c r="O164" s="44"/>
      <c r="P164" s="44"/>
      <c r="Q164" s="44"/>
      <c r="R164" s="44"/>
      <c r="S164" s="51"/>
      <c r="T164" s="52"/>
    </row>
    <row r="165" spans="1:21" ht="25.2" customHeight="1" x14ac:dyDescent="0.35">
      <c r="A165" s="132" t="s">
        <v>130</v>
      </c>
      <c r="B165" s="133"/>
      <c r="C165" s="133"/>
      <c r="D165" s="133"/>
      <c r="E165" s="134"/>
      <c r="F165" s="56">
        <v>1685</v>
      </c>
      <c r="G165" s="44">
        <v>1687.0430000000001</v>
      </c>
      <c r="H165" s="44">
        <v>48.385999999999996</v>
      </c>
      <c r="I165" s="44">
        <v>52.357999999999997</v>
      </c>
      <c r="J165" s="44">
        <v>259.56100000000004</v>
      </c>
      <c r="K165" s="44">
        <v>223.596</v>
      </c>
      <c r="L165" s="44">
        <v>1.351</v>
      </c>
      <c r="M165" s="44">
        <v>49.815999999999995</v>
      </c>
      <c r="N165" s="44">
        <v>6.1920000000000002</v>
      </c>
      <c r="O165" s="44">
        <v>293.14800000000002</v>
      </c>
      <c r="P165" s="44">
        <v>282.28100000000001</v>
      </c>
      <c r="Q165" s="44">
        <v>848.76099999999997</v>
      </c>
      <c r="R165" s="44">
        <v>14.8</v>
      </c>
      <c r="S165" s="51"/>
      <c r="T165" s="52"/>
    </row>
    <row r="166" spans="1:21" ht="25.2" hidden="1" customHeight="1" x14ac:dyDescent="0.35">
      <c r="A166" s="132" t="s">
        <v>122</v>
      </c>
      <c r="B166" s="133"/>
      <c r="C166" s="133"/>
      <c r="D166" s="133"/>
      <c r="E166" s="134"/>
      <c r="F166" s="56">
        <v>1500</v>
      </c>
      <c r="G166" s="44" t="s">
        <v>174</v>
      </c>
      <c r="H166" s="44" t="s">
        <v>175</v>
      </c>
      <c r="I166" s="44" t="s">
        <v>176</v>
      </c>
      <c r="J166" s="44" t="s">
        <v>177</v>
      </c>
      <c r="K166" s="44"/>
      <c r="L166" s="44"/>
      <c r="M166" s="44"/>
      <c r="N166" s="44"/>
      <c r="O166" s="44"/>
      <c r="P166" s="44"/>
      <c r="Q166" s="44"/>
      <c r="R166" s="44"/>
      <c r="S166" s="51"/>
      <c r="T166" s="52"/>
    </row>
    <row r="167" spans="1:21" ht="25.2" customHeight="1" x14ac:dyDescent="0.35">
      <c r="A167" s="61"/>
      <c r="B167" s="124" t="s">
        <v>147</v>
      </c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6"/>
    </row>
    <row r="168" spans="1:21" ht="25.2" customHeight="1" x14ac:dyDescent="0.35">
      <c r="A168" s="61"/>
      <c r="B168" s="124" t="s">
        <v>120</v>
      </c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6"/>
    </row>
    <row r="169" spans="1:21" ht="25.2" customHeight="1" x14ac:dyDescent="0.35">
      <c r="A169" s="45">
        <v>1</v>
      </c>
      <c r="B169" s="46">
        <v>7</v>
      </c>
      <c r="C169" s="46" t="s">
        <v>266</v>
      </c>
      <c r="D169" s="47"/>
      <c r="E169" s="48"/>
      <c r="F169" s="47"/>
      <c r="G169" s="49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1"/>
      <c r="T169" s="52"/>
    </row>
    <row r="170" spans="1:21" ht="25.2" customHeight="1" x14ac:dyDescent="0.35">
      <c r="A170" s="52"/>
      <c r="B170" s="46" t="s">
        <v>123</v>
      </c>
      <c r="C170" s="47"/>
      <c r="D170" s="47"/>
      <c r="E170" s="48" t="s">
        <v>258</v>
      </c>
      <c r="F170" s="47">
        <v>150</v>
      </c>
      <c r="G170" s="53">
        <v>134.94</v>
      </c>
      <c r="H170" s="53">
        <v>4.3499999999999996</v>
      </c>
      <c r="I170" s="53">
        <v>2.25</v>
      </c>
      <c r="J170" s="53">
        <v>24.150000000000002</v>
      </c>
      <c r="K170" s="53">
        <v>10.56</v>
      </c>
      <c r="L170" s="53">
        <v>7.5000000000000011E-2</v>
      </c>
      <c r="M170" s="53">
        <v>0.40500000000000003</v>
      </c>
      <c r="N170" s="53">
        <v>0.09</v>
      </c>
      <c r="O170" s="53">
        <v>86.85</v>
      </c>
      <c r="P170" s="53">
        <v>25.349999999999998</v>
      </c>
      <c r="Q170" s="53">
        <v>106.5</v>
      </c>
      <c r="R170" s="53">
        <v>0.52499999999999991</v>
      </c>
      <c r="S170" s="51" t="s">
        <v>259</v>
      </c>
      <c r="T170" s="52"/>
    </row>
    <row r="171" spans="1:21" ht="25.2" customHeight="1" x14ac:dyDescent="0.35">
      <c r="A171" s="52"/>
      <c r="B171" s="46"/>
      <c r="C171" s="47"/>
      <c r="D171" s="47"/>
      <c r="E171" s="48" t="s">
        <v>193</v>
      </c>
      <c r="F171" s="47">
        <v>30</v>
      </c>
      <c r="G171" s="53">
        <v>78.509999999999991</v>
      </c>
      <c r="H171" s="53">
        <v>2.25</v>
      </c>
      <c r="I171" s="53">
        <v>0.87</v>
      </c>
      <c r="J171" s="53">
        <v>15.419999999999998</v>
      </c>
      <c r="K171" s="53">
        <v>0</v>
      </c>
      <c r="L171" s="53">
        <v>8.9999999999999993E-3</v>
      </c>
      <c r="M171" s="53">
        <v>0</v>
      </c>
      <c r="N171" s="53">
        <v>0.51</v>
      </c>
      <c r="O171" s="53">
        <v>5.7</v>
      </c>
      <c r="P171" s="53">
        <v>3.9</v>
      </c>
      <c r="Q171" s="53">
        <v>19.5</v>
      </c>
      <c r="R171" s="53">
        <v>0.36</v>
      </c>
      <c r="S171" s="51" t="s">
        <v>194</v>
      </c>
      <c r="T171" s="52"/>
    </row>
    <row r="172" spans="1:21" ht="25.2" customHeight="1" x14ac:dyDescent="0.35">
      <c r="A172" s="52"/>
      <c r="B172" s="47"/>
      <c r="C172" s="47"/>
      <c r="D172" s="47"/>
      <c r="E172" s="48" t="s">
        <v>224</v>
      </c>
      <c r="F172" s="47">
        <v>10</v>
      </c>
      <c r="G172" s="53">
        <v>58.22</v>
      </c>
      <c r="H172" s="53">
        <v>0.08</v>
      </c>
      <c r="I172" s="53">
        <v>6.38</v>
      </c>
      <c r="J172" s="53">
        <v>0.12</v>
      </c>
      <c r="K172" s="53">
        <v>27</v>
      </c>
      <c r="L172" s="53">
        <v>1E-3</v>
      </c>
      <c r="M172" s="53">
        <v>0</v>
      </c>
      <c r="N172" s="53">
        <v>0.1</v>
      </c>
      <c r="O172" s="53">
        <v>2.12</v>
      </c>
      <c r="P172" s="53">
        <v>0</v>
      </c>
      <c r="Q172" s="53">
        <v>2.61</v>
      </c>
      <c r="R172" s="53">
        <v>1.6999999999999999E-3</v>
      </c>
      <c r="S172" s="51" t="s">
        <v>225</v>
      </c>
      <c r="T172" s="52"/>
    </row>
    <row r="173" spans="1:21" ht="25.2" customHeight="1" x14ac:dyDescent="0.35">
      <c r="A173" s="52"/>
      <c r="B173" s="47"/>
      <c r="C173" s="47"/>
      <c r="D173" s="47"/>
      <c r="E173" s="48" t="s">
        <v>264</v>
      </c>
      <c r="F173" s="47">
        <v>40</v>
      </c>
      <c r="G173" s="53">
        <v>56.36</v>
      </c>
      <c r="H173" s="53">
        <v>4.76</v>
      </c>
      <c r="I173" s="53">
        <v>4.04</v>
      </c>
      <c r="J173" s="53">
        <v>0.24</v>
      </c>
      <c r="K173" s="53">
        <v>62.4</v>
      </c>
      <c r="L173" s="53">
        <v>0.02</v>
      </c>
      <c r="M173" s="53">
        <v>0</v>
      </c>
      <c r="N173" s="53">
        <v>0.24</v>
      </c>
      <c r="O173" s="53">
        <v>19.38</v>
      </c>
      <c r="P173" s="53">
        <v>4.18</v>
      </c>
      <c r="Q173" s="53">
        <v>66.819999999999993</v>
      </c>
      <c r="R173" s="53">
        <v>0.87</v>
      </c>
      <c r="S173" s="51" t="s">
        <v>265</v>
      </c>
      <c r="T173" s="52"/>
    </row>
    <row r="174" spans="1:21" ht="25.2" customHeight="1" x14ac:dyDescent="0.35">
      <c r="A174" s="52"/>
      <c r="B174" s="47"/>
      <c r="C174" s="47"/>
      <c r="D174" s="47"/>
      <c r="E174" s="48" t="s">
        <v>154</v>
      </c>
      <c r="F174" s="47">
        <v>150</v>
      </c>
      <c r="G174" s="53">
        <v>61.199999999999996</v>
      </c>
      <c r="H174" s="53">
        <v>0.60000000000000009</v>
      </c>
      <c r="I174" s="53">
        <v>0.60000000000000009</v>
      </c>
      <c r="J174" s="53">
        <v>13.350000000000001</v>
      </c>
      <c r="K174" s="53">
        <v>4.5</v>
      </c>
      <c r="L174" s="53">
        <v>0.03</v>
      </c>
      <c r="M174" s="53">
        <v>6</v>
      </c>
      <c r="N174" s="53">
        <v>0.30000000000000004</v>
      </c>
      <c r="O174" s="53">
        <v>21.12</v>
      </c>
      <c r="P174" s="53">
        <v>11.745000000000001</v>
      </c>
      <c r="Q174" s="53">
        <v>14.355</v>
      </c>
      <c r="R174" s="53">
        <v>2.8649999999999998</v>
      </c>
      <c r="S174" s="51" t="s">
        <v>153</v>
      </c>
      <c r="T174" s="52"/>
    </row>
    <row r="175" spans="1:21" ht="25.2" customHeight="1" x14ac:dyDescent="0.35">
      <c r="A175" s="52"/>
      <c r="B175" s="47"/>
      <c r="C175" s="47"/>
      <c r="D175" s="47"/>
      <c r="E175" s="48" t="s">
        <v>197</v>
      </c>
      <c r="F175" s="47">
        <v>200</v>
      </c>
      <c r="G175" s="53">
        <v>108.66</v>
      </c>
      <c r="H175" s="53">
        <v>3.94</v>
      </c>
      <c r="I175" s="53">
        <v>3.06</v>
      </c>
      <c r="J175" s="53">
        <v>16.34</v>
      </c>
      <c r="K175" s="53">
        <v>16.28</v>
      </c>
      <c r="L175" s="53">
        <v>0.02</v>
      </c>
      <c r="M175" s="53">
        <v>0.64</v>
      </c>
      <c r="N175" s="53">
        <v>0</v>
      </c>
      <c r="O175" s="53">
        <v>130.56</v>
      </c>
      <c r="P175" s="53">
        <v>24.96</v>
      </c>
      <c r="Q175" s="53">
        <v>111.7</v>
      </c>
      <c r="R175" s="53">
        <v>0.66</v>
      </c>
      <c r="S175" s="51" t="s">
        <v>198</v>
      </c>
      <c r="T175" s="52"/>
    </row>
    <row r="176" spans="1:21" ht="25.2" customHeight="1" x14ac:dyDescent="0.35">
      <c r="A176" s="122" t="s">
        <v>118</v>
      </c>
      <c r="B176" s="129"/>
      <c r="C176" s="129"/>
      <c r="D176" s="129"/>
      <c r="E176" s="130"/>
      <c r="F176" s="56">
        <v>580</v>
      </c>
      <c r="G176" s="44">
        <v>497.89</v>
      </c>
      <c r="H176" s="44">
        <v>15.979999999999999</v>
      </c>
      <c r="I176" s="44">
        <v>17.2</v>
      </c>
      <c r="J176" s="44">
        <v>69.62</v>
      </c>
      <c r="K176" s="44">
        <v>120.74000000000001</v>
      </c>
      <c r="L176" s="44">
        <v>0.155</v>
      </c>
      <c r="M176" s="44">
        <v>7.0449999999999999</v>
      </c>
      <c r="N176" s="44">
        <v>1.24</v>
      </c>
      <c r="O176" s="44">
        <v>265.73</v>
      </c>
      <c r="P176" s="44">
        <v>70.134999999999991</v>
      </c>
      <c r="Q176" s="44">
        <v>321.48500000000001</v>
      </c>
      <c r="R176" s="44">
        <v>5.2816999999999998</v>
      </c>
      <c r="S176" s="51"/>
      <c r="T176" s="52"/>
    </row>
    <row r="177" spans="1:20" ht="25.2" hidden="1" customHeight="1" x14ac:dyDescent="0.35">
      <c r="A177" s="122" t="s">
        <v>119</v>
      </c>
      <c r="B177" s="123"/>
      <c r="C177" s="123"/>
      <c r="D177" s="57"/>
      <c r="E177" s="58"/>
      <c r="F177" s="56">
        <v>500</v>
      </c>
      <c r="G177" s="44" t="s">
        <v>135</v>
      </c>
      <c r="H177" s="44" t="s">
        <v>136</v>
      </c>
      <c r="I177" s="44" t="s">
        <v>137</v>
      </c>
      <c r="J177" s="44" t="s">
        <v>138</v>
      </c>
      <c r="K177" s="44"/>
      <c r="L177" s="44"/>
      <c r="M177" s="44"/>
      <c r="N177" s="44"/>
      <c r="O177" s="44"/>
      <c r="P177" s="44"/>
      <c r="Q177" s="44"/>
      <c r="R177" s="44"/>
      <c r="S177" s="51"/>
      <c r="T177" s="52"/>
    </row>
    <row r="178" spans="1:20" ht="25.2" customHeight="1" x14ac:dyDescent="0.35">
      <c r="A178" s="45">
        <v>1</v>
      </c>
      <c r="B178" s="46">
        <v>7</v>
      </c>
      <c r="C178" s="46" t="s">
        <v>14</v>
      </c>
      <c r="D178" s="47"/>
      <c r="E178" s="48"/>
      <c r="F178" s="47"/>
      <c r="G178" s="53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1"/>
      <c r="T178" s="52"/>
    </row>
    <row r="179" spans="1:20" ht="25.2" customHeight="1" x14ac:dyDescent="0.35">
      <c r="A179" s="52"/>
      <c r="B179" s="46" t="s">
        <v>123</v>
      </c>
      <c r="C179" s="47"/>
      <c r="D179" s="47"/>
      <c r="E179" s="48" t="s">
        <v>260</v>
      </c>
      <c r="F179" s="47">
        <v>60</v>
      </c>
      <c r="G179" s="53">
        <v>49.59</v>
      </c>
      <c r="H179" s="53">
        <v>0.76800000000000002</v>
      </c>
      <c r="I179" s="53">
        <v>3.222</v>
      </c>
      <c r="J179" s="53">
        <v>4.38</v>
      </c>
      <c r="K179" s="53">
        <v>0.65400000000000003</v>
      </c>
      <c r="L179" s="53">
        <v>6.0000000000000001E-3</v>
      </c>
      <c r="M179" s="53">
        <v>2.19</v>
      </c>
      <c r="N179" s="53">
        <v>0.38400000000000001</v>
      </c>
      <c r="O179" s="53">
        <v>17.814</v>
      </c>
      <c r="P179" s="53">
        <v>10.476000000000001</v>
      </c>
      <c r="Q179" s="53">
        <v>20.532</v>
      </c>
      <c r="R179" s="53">
        <v>0.66600000000000004</v>
      </c>
      <c r="S179" s="51" t="s">
        <v>261</v>
      </c>
      <c r="T179" s="52"/>
    </row>
    <row r="180" spans="1:20" ht="25.2" customHeight="1" x14ac:dyDescent="0.35">
      <c r="A180" s="52"/>
      <c r="B180" s="47"/>
      <c r="C180" s="47"/>
      <c r="D180" s="47"/>
      <c r="E180" s="48" t="s">
        <v>304</v>
      </c>
      <c r="F180" s="47" t="s">
        <v>173</v>
      </c>
      <c r="G180" s="53">
        <v>163.25</v>
      </c>
      <c r="H180" s="53">
        <v>8.34</v>
      </c>
      <c r="I180" s="53">
        <v>8.0500000000000007</v>
      </c>
      <c r="J180" s="53">
        <v>14.36</v>
      </c>
      <c r="K180" s="53">
        <v>110.56</v>
      </c>
      <c r="L180" s="53">
        <v>0.15000000000000002</v>
      </c>
      <c r="M180" s="53">
        <v>0.96</v>
      </c>
      <c r="N180" s="53">
        <v>0.59000000000000008</v>
      </c>
      <c r="O180" s="53">
        <v>28.58</v>
      </c>
      <c r="P180" s="53">
        <v>30.799999999999997</v>
      </c>
      <c r="Q180" s="53">
        <v>110.14999999999999</v>
      </c>
      <c r="R180" s="53">
        <v>1.73</v>
      </c>
      <c r="S180" s="51" t="s">
        <v>215</v>
      </c>
      <c r="T180" s="52"/>
    </row>
    <row r="181" spans="1:20" ht="25.2" customHeight="1" x14ac:dyDescent="0.35">
      <c r="A181" s="52"/>
      <c r="B181" s="47"/>
      <c r="C181" s="47"/>
      <c r="D181" s="47"/>
      <c r="E181" s="48" t="s">
        <v>262</v>
      </c>
      <c r="F181" s="47">
        <v>90</v>
      </c>
      <c r="G181" s="53">
        <v>236.196</v>
      </c>
      <c r="H181" s="53">
        <v>11.07</v>
      </c>
      <c r="I181" s="53">
        <v>14.76</v>
      </c>
      <c r="J181" s="53">
        <v>16.02</v>
      </c>
      <c r="K181" s="53">
        <v>8.8740000000000006</v>
      </c>
      <c r="L181" s="53">
        <v>0.30600000000000005</v>
      </c>
      <c r="M181" s="53">
        <v>0.216</v>
      </c>
      <c r="N181" s="53">
        <v>0.71100000000000008</v>
      </c>
      <c r="O181" s="53">
        <v>38.735999999999997</v>
      </c>
      <c r="P181" s="53">
        <v>10.151999999999999</v>
      </c>
      <c r="Q181" s="53">
        <v>126.56699999999999</v>
      </c>
      <c r="R181" s="53">
        <v>1.6020000000000001</v>
      </c>
      <c r="S181" s="55" t="s">
        <v>263</v>
      </c>
      <c r="T181" s="52"/>
    </row>
    <row r="182" spans="1:20" ht="38.4" customHeight="1" x14ac:dyDescent="0.35">
      <c r="A182" s="52"/>
      <c r="B182" s="59"/>
      <c r="C182" s="59"/>
      <c r="D182" s="59"/>
      <c r="E182" s="62" t="s">
        <v>257</v>
      </c>
      <c r="F182" s="47">
        <v>150</v>
      </c>
      <c r="G182" s="53">
        <v>187.63499999999999</v>
      </c>
      <c r="H182" s="53">
        <v>5.2949999999999999</v>
      </c>
      <c r="I182" s="53">
        <v>3.915</v>
      </c>
      <c r="J182" s="53">
        <v>32.805</v>
      </c>
      <c r="K182" s="53">
        <v>14.174999999999999</v>
      </c>
      <c r="L182" s="53">
        <v>0.06</v>
      </c>
      <c r="M182" s="53">
        <v>0</v>
      </c>
      <c r="N182" s="53">
        <v>0.82500000000000007</v>
      </c>
      <c r="O182" s="53">
        <v>9.629999999999999</v>
      </c>
      <c r="P182" s="53">
        <v>7.0950000000000006</v>
      </c>
      <c r="Q182" s="53">
        <v>39.974999999999994</v>
      </c>
      <c r="R182" s="53">
        <v>0.72</v>
      </c>
      <c r="S182" s="55" t="s">
        <v>256</v>
      </c>
      <c r="T182" s="52"/>
    </row>
    <row r="183" spans="1:20" ht="25.2" customHeight="1" x14ac:dyDescent="0.35">
      <c r="A183" s="52"/>
      <c r="B183" s="50"/>
      <c r="C183" s="50"/>
      <c r="D183" s="50"/>
      <c r="E183" s="48" t="s">
        <v>206</v>
      </c>
      <c r="F183" s="47">
        <v>200</v>
      </c>
      <c r="G183" s="53">
        <v>104.4</v>
      </c>
      <c r="H183" s="53">
        <v>0.38</v>
      </c>
      <c r="I183" s="53">
        <v>0</v>
      </c>
      <c r="J183" s="53">
        <v>25.72</v>
      </c>
      <c r="K183" s="53">
        <v>12</v>
      </c>
      <c r="L183" s="53">
        <v>0</v>
      </c>
      <c r="M183" s="53">
        <v>0.02</v>
      </c>
      <c r="N183" s="53">
        <v>0</v>
      </c>
      <c r="O183" s="53">
        <v>40</v>
      </c>
      <c r="P183" s="53">
        <v>1.68</v>
      </c>
      <c r="Q183" s="53">
        <v>3.44</v>
      </c>
      <c r="R183" s="53">
        <v>0.1</v>
      </c>
      <c r="S183" s="55" t="s">
        <v>207</v>
      </c>
      <c r="T183" s="52"/>
    </row>
    <row r="184" spans="1:20" ht="25.2" customHeight="1" x14ac:dyDescent="0.35">
      <c r="A184" s="52"/>
      <c r="B184" s="50"/>
      <c r="C184" s="50"/>
      <c r="D184" s="50"/>
      <c r="E184" s="48" t="s">
        <v>164</v>
      </c>
      <c r="F184" s="47">
        <v>30</v>
      </c>
      <c r="G184" s="53">
        <v>70.319999999999993</v>
      </c>
      <c r="H184" s="53">
        <v>2.2799999999999998</v>
      </c>
      <c r="I184" s="53">
        <v>0.24</v>
      </c>
      <c r="J184" s="53">
        <v>14.76</v>
      </c>
      <c r="K184" s="53">
        <v>0</v>
      </c>
      <c r="L184" s="53">
        <v>3.3000000000000002E-2</v>
      </c>
      <c r="M184" s="53">
        <v>0</v>
      </c>
      <c r="N184" s="53">
        <v>0.36</v>
      </c>
      <c r="O184" s="53">
        <v>6</v>
      </c>
      <c r="P184" s="53">
        <v>4.2</v>
      </c>
      <c r="Q184" s="53">
        <v>19.5</v>
      </c>
      <c r="R184" s="53">
        <v>0.33</v>
      </c>
      <c r="S184" s="55" t="s">
        <v>165</v>
      </c>
      <c r="T184" s="52"/>
    </row>
    <row r="185" spans="1:20" ht="25.2" customHeight="1" x14ac:dyDescent="0.35">
      <c r="A185" s="52"/>
      <c r="B185" s="50"/>
      <c r="C185" s="50"/>
      <c r="D185" s="50"/>
      <c r="E185" s="48" t="s">
        <v>166</v>
      </c>
      <c r="F185" s="47">
        <v>40</v>
      </c>
      <c r="G185" s="53">
        <v>107.96</v>
      </c>
      <c r="H185" s="53">
        <v>2.2399999999999998</v>
      </c>
      <c r="I185" s="53">
        <v>0.44000000000000006</v>
      </c>
      <c r="J185" s="53">
        <v>23.76</v>
      </c>
      <c r="K185" s="53">
        <v>0</v>
      </c>
      <c r="L185" s="53">
        <v>0.16000000000000003</v>
      </c>
      <c r="M185" s="53">
        <v>0</v>
      </c>
      <c r="N185" s="53">
        <v>0.36000000000000004</v>
      </c>
      <c r="O185" s="53">
        <v>9.2000000000000011</v>
      </c>
      <c r="P185" s="53">
        <v>10</v>
      </c>
      <c r="Q185" s="53">
        <v>42.400000000000006</v>
      </c>
      <c r="R185" s="53">
        <v>1.2400000000000002</v>
      </c>
      <c r="S185" s="55" t="s">
        <v>167</v>
      </c>
      <c r="T185" s="52"/>
    </row>
    <row r="186" spans="1:20" ht="25.2" customHeight="1" x14ac:dyDescent="0.35">
      <c r="A186" s="122" t="s">
        <v>118</v>
      </c>
      <c r="B186" s="129"/>
      <c r="C186" s="129"/>
      <c r="D186" s="129"/>
      <c r="E186" s="130"/>
      <c r="F186" s="56">
        <v>780</v>
      </c>
      <c r="G186" s="44">
        <v>919.35100000000011</v>
      </c>
      <c r="H186" s="44">
        <v>30.372999999999998</v>
      </c>
      <c r="I186" s="44">
        <v>30.626999999999999</v>
      </c>
      <c r="J186" s="44">
        <v>131.80500000000001</v>
      </c>
      <c r="K186" s="44">
        <v>146.26300000000001</v>
      </c>
      <c r="L186" s="44">
        <v>0.71500000000000008</v>
      </c>
      <c r="M186" s="44">
        <v>3.3860000000000001</v>
      </c>
      <c r="N186" s="44">
        <v>3.23</v>
      </c>
      <c r="O186" s="44">
        <v>149.95999999999998</v>
      </c>
      <c r="P186" s="44">
        <v>74.402999999999992</v>
      </c>
      <c r="Q186" s="44">
        <v>362.56399999999996</v>
      </c>
      <c r="R186" s="44">
        <v>6.3879999999999999</v>
      </c>
      <c r="S186" s="51"/>
      <c r="T186" s="52"/>
    </row>
    <row r="187" spans="1:20" ht="25.2" hidden="1" customHeight="1" x14ac:dyDescent="0.35">
      <c r="A187" s="122" t="s">
        <v>119</v>
      </c>
      <c r="B187" s="123"/>
      <c r="C187" s="123"/>
      <c r="D187" s="57"/>
      <c r="E187" s="58"/>
      <c r="F187" s="56">
        <v>700</v>
      </c>
      <c r="G187" s="44" t="s">
        <v>146</v>
      </c>
      <c r="H187" s="44" t="s">
        <v>139</v>
      </c>
      <c r="I187" s="44" t="s">
        <v>140</v>
      </c>
      <c r="J187" s="44" t="s">
        <v>141</v>
      </c>
      <c r="K187" s="44"/>
      <c r="L187" s="44"/>
      <c r="M187" s="44"/>
      <c r="N187" s="44"/>
      <c r="O187" s="44"/>
      <c r="P187" s="44"/>
      <c r="Q187" s="44"/>
      <c r="R187" s="44"/>
      <c r="S187" s="51"/>
      <c r="T187" s="52"/>
    </row>
    <row r="188" spans="1:20" ht="25.2" customHeight="1" x14ac:dyDescent="0.35">
      <c r="A188" s="45">
        <v>1</v>
      </c>
      <c r="B188" s="46">
        <v>7</v>
      </c>
      <c r="C188" s="60" t="s">
        <v>113</v>
      </c>
      <c r="D188" s="50"/>
      <c r="E188" s="48"/>
      <c r="F188" s="47"/>
      <c r="G188" s="53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1"/>
      <c r="T188" s="52"/>
    </row>
    <row r="189" spans="1:20" ht="25.2" customHeight="1" x14ac:dyDescent="0.35">
      <c r="A189" s="52"/>
      <c r="B189" s="46" t="s">
        <v>123</v>
      </c>
      <c r="C189" s="50"/>
      <c r="D189" s="50"/>
      <c r="E189" s="48" t="s">
        <v>230</v>
      </c>
      <c r="F189" s="47">
        <v>80</v>
      </c>
      <c r="G189" s="53">
        <v>207.45600000000002</v>
      </c>
      <c r="H189" s="53">
        <v>5.944</v>
      </c>
      <c r="I189" s="53">
        <v>9.9200000000000017</v>
      </c>
      <c r="J189" s="53">
        <v>23.6</v>
      </c>
      <c r="K189" s="53">
        <v>84</v>
      </c>
      <c r="L189" s="53">
        <v>5.6000000000000008E-2</v>
      </c>
      <c r="M189" s="53">
        <v>0.84000000000000008</v>
      </c>
      <c r="N189" s="53">
        <v>2.536</v>
      </c>
      <c r="O189" s="53">
        <v>72.496000000000009</v>
      </c>
      <c r="P189" s="53">
        <v>17.975999999999999</v>
      </c>
      <c r="Q189" s="53">
        <v>134.43199999999999</v>
      </c>
      <c r="R189" s="53">
        <v>1.3440000000000001</v>
      </c>
      <c r="S189" s="51" t="s">
        <v>231</v>
      </c>
      <c r="T189" s="52"/>
    </row>
    <row r="190" spans="1:20" ht="25.2" customHeight="1" x14ac:dyDescent="0.35">
      <c r="A190" s="52"/>
      <c r="B190" s="50"/>
      <c r="C190" s="50"/>
      <c r="D190" s="50"/>
      <c r="E190" s="48" t="s">
        <v>232</v>
      </c>
      <c r="F190" s="47">
        <v>50</v>
      </c>
      <c r="G190" s="53">
        <v>42.11</v>
      </c>
      <c r="H190" s="53">
        <v>1.88</v>
      </c>
      <c r="I190" s="53">
        <v>7.0000000000000007E-2</v>
      </c>
      <c r="J190" s="53">
        <v>8.49</v>
      </c>
      <c r="K190" s="53">
        <v>1.53</v>
      </c>
      <c r="L190" s="53">
        <v>5.0000000000000001E-3</v>
      </c>
      <c r="M190" s="53">
        <v>12</v>
      </c>
      <c r="N190" s="53">
        <v>0</v>
      </c>
      <c r="O190" s="53">
        <v>18.975000000000001</v>
      </c>
      <c r="P190" s="53">
        <v>5.6449999999999996</v>
      </c>
      <c r="Q190" s="53">
        <v>10.305</v>
      </c>
      <c r="R190" s="53">
        <v>0.23</v>
      </c>
      <c r="S190" s="51" t="s">
        <v>233</v>
      </c>
      <c r="T190" s="52"/>
    </row>
    <row r="191" spans="1:20" ht="25.2" customHeight="1" x14ac:dyDescent="0.35">
      <c r="A191" s="52"/>
      <c r="B191" s="47"/>
      <c r="C191" s="47"/>
      <c r="D191" s="47"/>
      <c r="E191" s="48" t="s">
        <v>209</v>
      </c>
      <c r="F191" s="47">
        <v>200</v>
      </c>
      <c r="G191" s="53">
        <v>76.239999999999995</v>
      </c>
      <c r="H191" s="53">
        <v>0.16</v>
      </c>
      <c r="I191" s="53">
        <v>0.16</v>
      </c>
      <c r="J191" s="53">
        <v>18.54</v>
      </c>
      <c r="K191" s="53">
        <v>1.2</v>
      </c>
      <c r="L191" s="53">
        <v>0</v>
      </c>
      <c r="M191" s="53">
        <v>1.6</v>
      </c>
      <c r="N191" s="53">
        <v>0.08</v>
      </c>
      <c r="O191" s="53">
        <v>6.08</v>
      </c>
      <c r="P191" s="53">
        <v>3.14</v>
      </c>
      <c r="Q191" s="53">
        <v>3.82</v>
      </c>
      <c r="R191" s="53">
        <v>0.8</v>
      </c>
      <c r="S191" s="51" t="s">
        <v>210</v>
      </c>
      <c r="T191" s="52"/>
    </row>
    <row r="192" spans="1:20" ht="25.2" customHeight="1" x14ac:dyDescent="0.35">
      <c r="A192" s="122" t="s">
        <v>118</v>
      </c>
      <c r="B192" s="129"/>
      <c r="C192" s="129"/>
      <c r="D192" s="129"/>
      <c r="E192" s="130"/>
      <c r="F192" s="56">
        <v>330</v>
      </c>
      <c r="G192" s="44">
        <v>325.80600000000004</v>
      </c>
      <c r="H192" s="44">
        <v>7.984</v>
      </c>
      <c r="I192" s="44">
        <v>10.150000000000002</v>
      </c>
      <c r="J192" s="44">
        <v>50.63</v>
      </c>
      <c r="K192" s="44">
        <v>86.73</v>
      </c>
      <c r="L192" s="44">
        <v>6.1000000000000006E-2</v>
      </c>
      <c r="M192" s="44">
        <v>14.44</v>
      </c>
      <c r="N192" s="44">
        <v>2.6160000000000001</v>
      </c>
      <c r="O192" s="44">
        <v>97.551000000000016</v>
      </c>
      <c r="P192" s="44">
        <v>26.760999999999999</v>
      </c>
      <c r="Q192" s="44">
        <v>148.55699999999999</v>
      </c>
      <c r="R192" s="44">
        <v>2.3740000000000001</v>
      </c>
      <c r="S192" s="51"/>
      <c r="T192" s="52"/>
    </row>
    <row r="193" spans="1:21" ht="25.2" hidden="1" customHeight="1" x14ac:dyDescent="0.35">
      <c r="A193" s="122" t="s">
        <v>119</v>
      </c>
      <c r="B193" s="123"/>
      <c r="C193" s="123"/>
      <c r="D193" s="57"/>
      <c r="E193" s="58"/>
      <c r="F193" s="56">
        <v>300</v>
      </c>
      <c r="G193" s="44" t="s">
        <v>145</v>
      </c>
      <c r="H193" s="44" t="s">
        <v>142</v>
      </c>
      <c r="I193" s="44" t="s">
        <v>143</v>
      </c>
      <c r="J193" s="44" t="s">
        <v>144</v>
      </c>
      <c r="K193" s="44"/>
      <c r="L193" s="44"/>
      <c r="M193" s="44"/>
      <c r="N193" s="44"/>
      <c r="O193" s="44"/>
      <c r="P193" s="44"/>
      <c r="Q193" s="44"/>
      <c r="R193" s="44"/>
      <c r="S193" s="51"/>
      <c r="T193" s="52"/>
    </row>
    <row r="194" spans="1:21" ht="25.2" customHeight="1" x14ac:dyDescent="0.35">
      <c r="A194" s="132" t="s">
        <v>131</v>
      </c>
      <c r="B194" s="133"/>
      <c r="C194" s="133"/>
      <c r="D194" s="133"/>
      <c r="E194" s="134"/>
      <c r="F194" s="56">
        <v>1690</v>
      </c>
      <c r="G194" s="44">
        <v>1743.047</v>
      </c>
      <c r="H194" s="44">
        <v>54.336999999999996</v>
      </c>
      <c r="I194" s="44">
        <v>57.977000000000004</v>
      </c>
      <c r="J194" s="44">
        <v>252.05500000000001</v>
      </c>
      <c r="K194" s="44">
        <v>353.733</v>
      </c>
      <c r="L194" s="44">
        <v>0.93100000000000016</v>
      </c>
      <c r="M194" s="44">
        <v>24.871000000000002</v>
      </c>
      <c r="N194" s="44">
        <v>7.0860000000000003</v>
      </c>
      <c r="O194" s="44">
        <v>513.24099999999999</v>
      </c>
      <c r="P194" s="44">
        <v>171.29899999999998</v>
      </c>
      <c r="Q194" s="44">
        <v>832.60599999999999</v>
      </c>
      <c r="R194" s="44">
        <v>14.043700000000001</v>
      </c>
      <c r="S194" s="51"/>
      <c r="T194" s="52"/>
    </row>
    <row r="195" spans="1:21" ht="25.2" hidden="1" customHeight="1" x14ac:dyDescent="0.35">
      <c r="A195" s="132" t="s">
        <v>122</v>
      </c>
      <c r="B195" s="133"/>
      <c r="C195" s="133"/>
      <c r="D195" s="133"/>
      <c r="E195" s="134"/>
      <c r="F195" s="56">
        <v>1500</v>
      </c>
      <c r="G195" s="44" t="s">
        <v>174</v>
      </c>
      <c r="H195" s="44" t="s">
        <v>175</v>
      </c>
      <c r="I195" s="44" t="s">
        <v>176</v>
      </c>
      <c r="J195" s="44" t="s">
        <v>177</v>
      </c>
      <c r="K195" s="44"/>
      <c r="L195" s="44"/>
      <c r="M195" s="44"/>
      <c r="N195" s="44"/>
      <c r="O195" s="44"/>
      <c r="P195" s="44"/>
      <c r="Q195" s="44"/>
      <c r="R195" s="44"/>
      <c r="S195" s="51"/>
      <c r="T195" s="52"/>
    </row>
    <row r="196" spans="1:21" ht="25.2" customHeight="1" x14ac:dyDescent="0.35">
      <c r="A196" s="61"/>
      <c r="B196" s="124" t="s">
        <v>147</v>
      </c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6"/>
    </row>
    <row r="197" spans="1:21" ht="25.2" customHeight="1" x14ac:dyDescent="0.35">
      <c r="A197" s="61"/>
      <c r="B197" s="124" t="s">
        <v>120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6"/>
    </row>
    <row r="198" spans="1:21" ht="25.2" customHeight="1" x14ac:dyDescent="0.35">
      <c r="A198" s="45">
        <v>2</v>
      </c>
      <c r="B198" s="46">
        <v>8</v>
      </c>
      <c r="C198" s="46" t="s">
        <v>266</v>
      </c>
      <c r="D198" s="47"/>
      <c r="E198" s="48"/>
      <c r="F198" s="47"/>
      <c r="G198" s="49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1"/>
      <c r="T198" s="52"/>
    </row>
    <row r="199" spans="1:21" ht="39.6" customHeight="1" x14ac:dyDescent="0.35">
      <c r="A199" s="52"/>
      <c r="B199" s="46" t="s">
        <v>124</v>
      </c>
      <c r="C199" s="47"/>
      <c r="D199" s="47"/>
      <c r="E199" s="62" t="s">
        <v>268</v>
      </c>
      <c r="F199" s="47" t="s">
        <v>269</v>
      </c>
      <c r="G199" s="53">
        <v>295.11599999999999</v>
      </c>
      <c r="H199" s="53">
        <v>16.380000000000003</v>
      </c>
      <c r="I199" s="53">
        <v>15.899999999999999</v>
      </c>
      <c r="J199" s="53">
        <v>21.623999999999995</v>
      </c>
      <c r="K199" s="53">
        <v>46.589999999999996</v>
      </c>
      <c r="L199" s="53">
        <v>4.8000000000000001E-2</v>
      </c>
      <c r="M199" s="53">
        <v>1.29</v>
      </c>
      <c r="N199" s="53">
        <v>0.58199999999999996</v>
      </c>
      <c r="O199" s="53">
        <v>146.202</v>
      </c>
      <c r="P199" s="53">
        <v>21.953999999999997</v>
      </c>
      <c r="Q199" s="53">
        <v>121.72199999999999</v>
      </c>
      <c r="R199" s="53">
        <v>0.66600000000000004</v>
      </c>
      <c r="S199" s="51" t="s">
        <v>267</v>
      </c>
      <c r="T199" s="52"/>
    </row>
    <row r="200" spans="1:21" ht="25.2" customHeight="1" x14ac:dyDescent="0.35">
      <c r="A200" s="52"/>
      <c r="B200" s="47"/>
      <c r="C200" s="47"/>
      <c r="D200" s="47"/>
      <c r="E200" s="48" t="s">
        <v>193</v>
      </c>
      <c r="F200" s="47">
        <v>20</v>
      </c>
      <c r="G200" s="53">
        <v>52.34</v>
      </c>
      <c r="H200" s="53">
        <v>1.5</v>
      </c>
      <c r="I200" s="53">
        <v>0.57999999999999996</v>
      </c>
      <c r="J200" s="53">
        <v>10.280000000000001</v>
      </c>
      <c r="K200" s="53">
        <v>0</v>
      </c>
      <c r="L200" s="53">
        <v>6.0000000000000001E-3</v>
      </c>
      <c r="M200" s="53">
        <v>0</v>
      </c>
      <c r="N200" s="53">
        <v>0.34</v>
      </c>
      <c r="O200" s="53">
        <v>3.8000000000000003</v>
      </c>
      <c r="P200" s="53">
        <v>2.6</v>
      </c>
      <c r="Q200" s="53">
        <v>13</v>
      </c>
      <c r="R200" s="53">
        <v>0.24</v>
      </c>
      <c r="S200" s="51" t="s">
        <v>194</v>
      </c>
      <c r="T200" s="52"/>
    </row>
    <row r="201" spans="1:21" ht="25.2" customHeight="1" x14ac:dyDescent="0.35">
      <c r="A201" s="52"/>
      <c r="B201" s="47"/>
      <c r="C201" s="47"/>
      <c r="D201" s="47"/>
      <c r="E201" s="48" t="s">
        <v>154</v>
      </c>
      <c r="F201" s="47">
        <v>150</v>
      </c>
      <c r="G201" s="53">
        <v>142.35000000000002</v>
      </c>
      <c r="H201" s="53">
        <v>2.4000000000000004</v>
      </c>
      <c r="I201" s="53">
        <v>0.75</v>
      </c>
      <c r="J201" s="53">
        <v>31.5</v>
      </c>
      <c r="K201" s="53">
        <v>0</v>
      </c>
      <c r="L201" s="53">
        <v>0.06</v>
      </c>
      <c r="M201" s="53">
        <v>15</v>
      </c>
      <c r="N201" s="53">
        <v>0.60000000000000009</v>
      </c>
      <c r="O201" s="53">
        <v>12</v>
      </c>
      <c r="P201" s="53">
        <v>63</v>
      </c>
      <c r="Q201" s="53">
        <v>42</v>
      </c>
      <c r="R201" s="53">
        <v>0.89999999999999991</v>
      </c>
      <c r="S201" s="51" t="s">
        <v>153</v>
      </c>
      <c r="T201" s="52"/>
    </row>
    <row r="202" spans="1:21" ht="25.2" customHeight="1" x14ac:dyDescent="0.35">
      <c r="A202" s="52"/>
      <c r="B202" s="47"/>
      <c r="C202" s="47"/>
      <c r="D202" s="47"/>
      <c r="E202" s="48" t="s">
        <v>151</v>
      </c>
      <c r="F202" s="47" t="s">
        <v>155</v>
      </c>
      <c r="G202" s="53">
        <v>62.38</v>
      </c>
      <c r="H202" s="53">
        <v>0.24</v>
      </c>
      <c r="I202" s="53">
        <v>0.06</v>
      </c>
      <c r="J202" s="53">
        <v>15.22</v>
      </c>
      <c r="K202" s="53">
        <v>0.12</v>
      </c>
      <c r="L202" s="53">
        <v>0</v>
      </c>
      <c r="M202" s="53">
        <v>1.1599999999999999</v>
      </c>
      <c r="N202" s="53">
        <v>0.02</v>
      </c>
      <c r="O202" s="53">
        <v>7.28</v>
      </c>
      <c r="P202" s="53">
        <v>4.5599999999999996</v>
      </c>
      <c r="Q202" s="53">
        <v>8.52</v>
      </c>
      <c r="R202" s="53">
        <v>0.8</v>
      </c>
      <c r="S202" s="55" t="s">
        <v>152</v>
      </c>
      <c r="T202" s="52"/>
    </row>
    <row r="203" spans="1:21" ht="25.2" customHeight="1" x14ac:dyDescent="0.35">
      <c r="A203" s="122" t="s">
        <v>118</v>
      </c>
      <c r="B203" s="129"/>
      <c r="C203" s="129"/>
      <c r="D203" s="129"/>
      <c r="E203" s="130"/>
      <c r="F203" s="56">
        <v>527</v>
      </c>
      <c r="G203" s="44">
        <v>552.18600000000004</v>
      </c>
      <c r="H203" s="44">
        <v>20.52</v>
      </c>
      <c r="I203" s="44">
        <v>17.289999999999996</v>
      </c>
      <c r="J203" s="44">
        <v>78.623999999999995</v>
      </c>
      <c r="K203" s="44">
        <v>46.709999999999994</v>
      </c>
      <c r="L203" s="44">
        <v>0.11399999999999999</v>
      </c>
      <c r="M203" s="44">
        <v>17.45</v>
      </c>
      <c r="N203" s="44">
        <v>1.542</v>
      </c>
      <c r="O203" s="44">
        <v>169.28200000000001</v>
      </c>
      <c r="P203" s="44">
        <v>92.114000000000004</v>
      </c>
      <c r="Q203" s="44">
        <v>185.24199999999999</v>
      </c>
      <c r="R203" s="44">
        <v>2.6059999999999999</v>
      </c>
      <c r="S203" s="51"/>
      <c r="T203" s="52"/>
    </row>
    <row r="204" spans="1:21" ht="25.2" hidden="1" customHeight="1" x14ac:dyDescent="0.35">
      <c r="A204" s="122" t="s">
        <v>119</v>
      </c>
      <c r="B204" s="123"/>
      <c r="C204" s="123"/>
      <c r="D204" s="57"/>
      <c r="E204" s="58"/>
      <c r="F204" s="56">
        <v>500</v>
      </c>
      <c r="G204" s="44" t="s">
        <v>135</v>
      </c>
      <c r="H204" s="44" t="s">
        <v>136</v>
      </c>
      <c r="I204" s="44" t="s">
        <v>137</v>
      </c>
      <c r="J204" s="44" t="s">
        <v>138</v>
      </c>
      <c r="K204" s="44"/>
      <c r="L204" s="44"/>
      <c r="M204" s="44"/>
      <c r="N204" s="44"/>
      <c r="O204" s="44"/>
      <c r="P204" s="44"/>
      <c r="Q204" s="44"/>
      <c r="R204" s="44"/>
      <c r="S204" s="51"/>
      <c r="T204" s="52"/>
    </row>
    <row r="205" spans="1:21" ht="25.2" customHeight="1" x14ac:dyDescent="0.35">
      <c r="A205" s="45">
        <v>2</v>
      </c>
      <c r="B205" s="46">
        <v>8</v>
      </c>
      <c r="C205" s="46" t="s">
        <v>14</v>
      </c>
      <c r="D205" s="47"/>
      <c r="E205" s="48"/>
      <c r="F205" s="47"/>
      <c r="G205" s="53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1"/>
      <c r="T205" s="52"/>
    </row>
    <row r="206" spans="1:21" ht="25.2" customHeight="1" x14ac:dyDescent="0.35">
      <c r="A206" s="52"/>
      <c r="B206" s="46" t="s">
        <v>124</v>
      </c>
      <c r="C206" s="47"/>
      <c r="D206" s="47"/>
      <c r="E206" s="48"/>
      <c r="F206" s="47"/>
      <c r="G206" s="53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1"/>
      <c r="T206" s="52"/>
    </row>
    <row r="207" spans="1:21" ht="33.6" customHeight="1" x14ac:dyDescent="0.35">
      <c r="A207" s="52"/>
      <c r="B207" s="47"/>
      <c r="C207" s="47"/>
      <c r="D207" s="47"/>
      <c r="E207" s="62" t="s">
        <v>212</v>
      </c>
      <c r="F207" s="47">
        <v>60</v>
      </c>
      <c r="G207" s="53">
        <v>39.222000000000001</v>
      </c>
      <c r="H207" s="53">
        <v>0.52800000000000002</v>
      </c>
      <c r="I207" s="53">
        <v>3.2579999999999996</v>
      </c>
      <c r="J207" s="53">
        <v>1.95</v>
      </c>
      <c r="K207" s="53">
        <v>22.979999999999997</v>
      </c>
      <c r="L207" s="53">
        <v>2.4E-2</v>
      </c>
      <c r="M207" s="53">
        <v>4.6379999999999999</v>
      </c>
      <c r="N207" s="53">
        <v>0.56999999999999995</v>
      </c>
      <c r="O207" s="53">
        <v>9.0839999999999996</v>
      </c>
      <c r="P207" s="53">
        <v>8.8260000000000005</v>
      </c>
      <c r="Q207" s="53">
        <v>16.506</v>
      </c>
      <c r="R207" s="53">
        <v>0.378</v>
      </c>
      <c r="S207" s="51" t="s">
        <v>213</v>
      </c>
      <c r="T207" s="52"/>
    </row>
    <row r="208" spans="1:21" ht="25.2" customHeight="1" x14ac:dyDescent="0.35">
      <c r="A208" s="52"/>
      <c r="B208" s="47"/>
      <c r="C208" s="47"/>
      <c r="D208" s="47"/>
      <c r="E208" s="48" t="s">
        <v>203</v>
      </c>
      <c r="F208" s="47" t="s">
        <v>173</v>
      </c>
      <c r="G208" s="53">
        <v>84.759999999999991</v>
      </c>
      <c r="H208" s="53">
        <v>1.54</v>
      </c>
      <c r="I208" s="53">
        <v>4.96</v>
      </c>
      <c r="J208" s="53">
        <v>8.49</v>
      </c>
      <c r="K208" s="53">
        <v>204.73999999999998</v>
      </c>
      <c r="L208" s="53">
        <v>0.02</v>
      </c>
      <c r="M208" s="53">
        <v>6.5</v>
      </c>
      <c r="N208" s="53">
        <v>0.55000000000000004</v>
      </c>
      <c r="O208" s="53">
        <v>31.61</v>
      </c>
      <c r="P208" s="53">
        <v>18.82</v>
      </c>
      <c r="Q208" s="53">
        <v>38.96</v>
      </c>
      <c r="R208" s="53">
        <v>0.76</v>
      </c>
      <c r="S208" s="51" t="s">
        <v>202</v>
      </c>
      <c r="T208" s="52"/>
    </row>
    <row r="209" spans="1:21" ht="25.2" customHeight="1" x14ac:dyDescent="0.35">
      <c r="A209" s="52"/>
      <c r="B209" s="59"/>
      <c r="C209" s="59"/>
      <c r="D209" s="59"/>
      <c r="E209" s="48" t="s">
        <v>270</v>
      </c>
      <c r="F209" s="47">
        <v>150</v>
      </c>
      <c r="G209" s="53">
        <v>334.94</v>
      </c>
      <c r="H209" s="53">
        <v>12.96</v>
      </c>
      <c r="I209" s="53">
        <v>20.100000000000001</v>
      </c>
      <c r="J209" s="53">
        <v>25.55</v>
      </c>
      <c r="K209" s="53">
        <v>97.8</v>
      </c>
      <c r="L209" s="53">
        <v>0.36</v>
      </c>
      <c r="M209" s="53">
        <v>0.52</v>
      </c>
      <c r="N209" s="53">
        <v>1.02</v>
      </c>
      <c r="O209" s="53">
        <v>7.11</v>
      </c>
      <c r="P209" s="53">
        <v>20.59</v>
      </c>
      <c r="Q209" s="53">
        <v>182.05</v>
      </c>
      <c r="R209" s="53">
        <v>18</v>
      </c>
      <c r="S209" s="55" t="s">
        <v>271</v>
      </c>
      <c r="T209" s="52"/>
    </row>
    <row r="210" spans="1:21" ht="25.2" customHeight="1" x14ac:dyDescent="0.35">
      <c r="A210" s="52"/>
      <c r="B210" s="50"/>
      <c r="C210" s="50"/>
      <c r="D210" s="50"/>
      <c r="E210" s="48" t="s">
        <v>188</v>
      </c>
      <c r="F210" s="47">
        <v>200</v>
      </c>
      <c r="G210" s="53">
        <v>61.6</v>
      </c>
      <c r="H210" s="53">
        <v>0.06</v>
      </c>
      <c r="I210" s="53">
        <v>0</v>
      </c>
      <c r="J210" s="53">
        <v>15.34</v>
      </c>
      <c r="K210" s="53">
        <v>0.04</v>
      </c>
      <c r="L210" s="53">
        <v>0</v>
      </c>
      <c r="M210" s="53">
        <v>0</v>
      </c>
      <c r="N210" s="53">
        <v>0</v>
      </c>
      <c r="O210" s="53">
        <v>0.52</v>
      </c>
      <c r="P210" s="53">
        <v>0.06</v>
      </c>
      <c r="Q210" s="53">
        <v>0.2</v>
      </c>
      <c r="R210" s="53">
        <v>0.4</v>
      </c>
      <c r="S210" s="51"/>
      <c r="T210" s="52"/>
    </row>
    <row r="211" spans="1:21" ht="25.2" customHeight="1" x14ac:dyDescent="0.35">
      <c r="A211" s="52"/>
      <c r="B211" s="50"/>
      <c r="C211" s="50"/>
      <c r="D211" s="50"/>
      <c r="E211" s="48" t="s">
        <v>164</v>
      </c>
      <c r="F211" s="47">
        <v>40</v>
      </c>
      <c r="G211" s="53">
        <v>93.76</v>
      </c>
      <c r="H211" s="53">
        <v>3.04</v>
      </c>
      <c r="I211" s="53">
        <v>0.32000000000000006</v>
      </c>
      <c r="J211" s="53">
        <v>19.680000000000003</v>
      </c>
      <c r="K211" s="53">
        <v>0</v>
      </c>
      <c r="L211" s="53">
        <v>4.4000000000000004E-2</v>
      </c>
      <c r="M211" s="53">
        <v>0</v>
      </c>
      <c r="N211" s="53">
        <v>0.48</v>
      </c>
      <c r="O211" s="53">
        <v>8</v>
      </c>
      <c r="P211" s="53">
        <v>5.6000000000000005</v>
      </c>
      <c r="Q211" s="53">
        <v>26</v>
      </c>
      <c r="R211" s="53">
        <v>0.44000000000000006</v>
      </c>
      <c r="S211" s="51"/>
      <c r="T211" s="52"/>
    </row>
    <row r="212" spans="1:21" ht="25.2" customHeight="1" x14ac:dyDescent="0.35">
      <c r="A212" s="52"/>
      <c r="B212" s="50"/>
      <c r="C212" s="50"/>
      <c r="D212" s="50"/>
      <c r="E212" s="48" t="s">
        <v>166</v>
      </c>
      <c r="F212" s="47">
        <v>50</v>
      </c>
      <c r="G212" s="53">
        <v>134.94999999999999</v>
      </c>
      <c r="H212" s="53">
        <v>2.8</v>
      </c>
      <c r="I212" s="53">
        <v>0.55000000000000004</v>
      </c>
      <c r="J212" s="53">
        <v>29.7</v>
      </c>
      <c r="K212" s="53">
        <v>0</v>
      </c>
      <c r="L212" s="53">
        <v>0.2</v>
      </c>
      <c r="M212" s="53">
        <v>0</v>
      </c>
      <c r="N212" s="53">
        <v>0.45</v>
      </c>
      <c r="O212" s="53">
        <v>11.5</v>
      </c>
      <c r="P212" s="53">
        <v>12.5</v>
      </c>
      <c r="Q212" s="53">
        <v>53</v>
      </c>
      <c r="R212" s="53">
        <v>1.55</v>
      </c>
      <c r="S212" s="51"/>
      <c r="T212" s="52"/>
    </row>
    <row r="213" spans="1:21" ht="25.2" customHeight="1" x14ac:dyDescent="0.35">
      <c r="A213" s="122" t="s">
        <v>118</v>
      </c>
      <c r="B213" s="129"/>
      <c r="C213" s="129"/>
      <c r="D213" s="129"/>
      <c r="E213" s="130"/>
      <c r="F213" s="56">
        <v>710</v>
      </c>
      <c r="G213" s="44">
        <v>749.23199999999997</v>
      </c>
      <c r="H213" s="44">
        <v>20.928000000000001</v>
      </c>
      <c r="I213" s="44">
        <v>29.188000000000002</v>
      </c>
      <c r="J213" s="44">
        <v>100.71000000000001</v>
      </c>
      <c r="K213" s="44">
        <v>325.56</v>
      </c>
      <c r="L213" s="44">
        <v>0.64799999999999991</v>
      </c>
      <c r="M213" s="44">
        <v>11.657999999999999</v>
      </c>
      <c r="N213" s="44">
        <v>3.0700000000000003</v>
      </c>
      <c r="O213" s="44">
        <v>67.824000000000012</v>
      </c>
      <c r="P213" s="44">
        <v>66.396000000000015</v>
      </c>
      <c r="Q213" s="44">
        <v>316.71600000000001</v>
      </c>
      <c r="R213" s="44">
        <v>21.527999999999999</v>
      </c>
      <c r="S213" s="51"/>
      <c r="T213" s="52"/>
    </row>
    <row r="214" spans="1:21" ht="25.2" hidden="1" customHeight="1" x14ac:dyDescent="0.35">
      <c r="A214" s="122" t="s">
        <v>119</v>
      </c>
      <c r="B214" s="123"/>
      <c r="C214" s="123"/>
      <c r="D214" s="57"/>
      <c r="E214" s="58"/>
      <c r="F214" s="56">
        <v>700</v>
      </c>
      <c r="G214" s="44" t="s">
        <v>146</v>
      </c>
      <c r="H214" s="44" t="s">
        <v>139</v>
      </c>
      <c r="I214" s="44" t="s">
        <v>140</v>
      </c>
      <c r="J214" s="44" t="s">
        <v>141</v>
      </c>
      <c r="K214" s="44"/>
      <c r="L214" s="44"/>
      <c r="M214" s="44"/>
      <c r="N214" s="44"/>
      <c r="O214" s="44"/>
      <c r="P214" s="44"/>
      <c r="Q214" s="44"/>
      <c r="R214" s="44"/>
      <c r="S214" s="51"/>
      <c r="T214" s="52"/>
    </row>
    <row r="215" spans="1:21" ht="25.2" customHeight="1" x14ac:dyDescent="0.35">
      <c r="A215" s="45">
        <v>2</v>
      </c>
      <c r="B215" s="46">
        <v>8</v>
      </c>
      <c r="C215" s="60" t="s">
        <v>113</v>
      </c>
      <c r="D215" s="50"/>
      <c r="E215" s="48"/>
      <c r="F215" s="47"/>
      <c r="G215" s="53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1"/>
      <c r="T215" s="52"/>
    </row>
    <row r="216" spans="1:21" ht="25.2" customHeight="1" x14ac:dyDescent="0.35">
      <c r="A216" s="52"/>
      <c r="B216" s="46" t="s">
        <v>124</v>
      </c>
      <c r="C216" s="50"/>
      <c r="D216" s="50"/>
      <c r="E216" s="48" t="s">
        <v>220</v>
      </c>
      <c r="F216" s="47">
        <v>100</v>
      </c>
      <c r="G216" s="53">
        <v>257.54000000000002</v>
      </c>
      <c r="H216" s="53">
        <v>9.14</v>
      </c>
      <c r="I216" s="53">
        <v>10.74</v>
      </c>
      <c r="J216" s="53">
        <v>31.08</v>
      </c>
      <c r="K216" s="53">
        <v>73.8</v>
      </c>
      <c r="L216" s="53">
        <v>0.03</v>
      </c>
      <c r="M216" s="53">
        <v>0.03</v>
      </c>
      <c r="N216" s="53">
        <v>1.29</v>
      </c>
      <c r="O216" s="53">
        <v>100.63</v>
      </c>
      <c r="P216" s="53">
        <v>12.93</v>
      </c>
      <c r="Q216" s="53">
        <v>118.52</v>
      </c>
      <c r="R216" s="53">
        <v>1.26</v>
      </c>
      <c r="S216" s="51" t="s">
        <v>221</v>
      </c>
      <c r="T216" s="52"/>
    </row>
    <row r="217" spans="1:21" ht="25.2" customHeight="1" x14ac:dyDescent="0.35">
      <c r="A217" s="52"/>
      <c r="B217" s="50"/>
      <c r="C217" s="50"/>
      <c r="D217" s="50"/>
      <c r="E217" s="48" t="s">
        <v>162</v>
      </c>
      <c r="F217" s="47">
        <v>200</v>
      </c>
      <c r="G217" s="53">
        <v>66.64</v>
      </c>
      <c r="H217" s="53">
        <v>0.18</v>
      </c>
      <c r="I217" s="53">
        <v>0.08</v>
      </c>
      <c r="J217" s="53">
        <v>16.3</v>
      </c>
      <c r="K217" s="53">
        <v>2.04</v>
      </c>
      <c r="L217" s="53">
        <v>0</v>
      </c>
      <c r="M217" s="53">
        <v>16</v>
      </c>
      <c r="N217" s="53">
        <v>0</v>
      </c>
      <c r="O217" s="53">
        <v>6.78</v>
      </c>
      <c r="P217" s="53">
        <v>5.4</v>
      </c>
      <c r="Q217" s="53">
        <v>5.74</v>
      </c>
      <c r="R217" s="53">
        <v>0.28000000000000003</v>
      </c>
      <c r="S217" s="51" t="s">
        <v>163</v>
      </c>
      <c r="T217" s="52"/>
    </row>
    <row r="218" spans="1:21" ht="25.2" customHeight="1" x14ac:dyDescent="0.35">
      <c r="A218" s="122" t="s">
        <v>118</v>
      </c>
      <c r="B218" s="129"/>
      <c r="C218" s="129"/>
      <c r="D218" s="129"/>
      <c r="E218" s="130"/>
      <c r="F218" s="56">
        <v>300</v>
      </c>
      <c r="G218" s="44">
        <v>324.18</v>
      </c>
      <c r="H218" s="44">
        <v>9.32</v>
      </c>
      <c r="I218" s="44">
        <v>10.82</v>
      </c>
      <c r="J218" s="44">
        <v>47.379999999999995</v>
      </c>
      <c r="K218" s="44">
        <v>75.84</v>
      </c>
      <c r="L218" s="44">
        <v>0.03</v>
      </c>
      <c r="M218" s="44">
        <v>16.03</v>
      </c>
      <c r="N218" s="44">
        <v>1.29</v>
      </c>
      <c r="O218" s="44">
        <v>107.41</v>
      </c>
      <c r="P218" s="44">
        <v>18.329999999999998</v>
      </c>
      <c r="Q218" s="44">
        <v>124.25999999999999</v>
      </c>
      <c r="R218" s="44">
        <v>1.54</v>
      </c>
      <c r="S218" s="51"/>
      <c r="T218" s="52"/>
    </row>
    <row r="219" spans="1:21" ht="25.2" hidden="1" customHeight="1" x14ac:dyDescent="0.35">
      <c r="A219" s="122" t="s">
        <v>119</v>
      </c>
      <c r="B219" s="123"/>
      <c r="C219" s="123"/>
      <c r="D219" s="57"/>
      <c r="E219" s="58"/>
      <c r="F219" s="56">
        <v>300</v>
      </c>
      <c r="G219" s="44" t="s">
        <v>145</v>
      </c>
      <c r="H219" s="44" t="s">
        <v>142</v>
      </c>
      <c r="I219" s="44" t="s">
        <v>143</v>
      </c>
      <c r="J219" s="44" t="s">
        <v>144</v>
      </c>
      <c r="K219" s="44"/>
      <c r="L219" s="44"/>
      <c r="M219" s="44"/>
      <c r="N219" s="44"/>
      <c r="O219" s="44"/>
      <c r="P219" s="44"/>
      <c r="Q219" s="44"/>
      <c r="R219" s="44"/>
      <c r="S219" s="51"/>
      <c r="T219" s="52"/>
    </row>
    <row r="220" spans="1:21" ht="25.2" customHeight="1" x14ac:dyDescent="0.35">
      <c r="A220" s="132" t="s">
        <v>132</v>
      </c>
      <c r="B220" s="133"/>
      <c r="C220" s="133"/>
      <c r="D220" s="133"/>
      <c r="E220" s="134"/>
      <c r="F220" s="56">
        <v>1537</v>
      </c>
      <c r="G220" s="44">
        <v>1625.598</v>
      </c>
      <c r="H220" s="44">
        <v>50.768000000000001</v>
      </c>
      <c r="I220" s="44">
        <v>57.298000000000002</v>
      </c>
      <c r="J220" s="44">
        <v>226.714</v>
      </c>
      <c r="K220" s="44">
        <v>448.10999999999996</v>
      </c>
      <c r="L220" s="44">
        <v>0.79199999999999993</v>
      </c>
      <c r="M220" s="44">
        <v>45.138000000000005</v>
      </c>
      <c r="N220" s="44">
        <v>5.9020000000000001</v>
      </c>
      <c r="O220" s="44">
        <v>344.51600000000002</v>
      </c>
      <c r="P220" s="44">
        <v>176.84000000000003</v>
      </c>
      <c r="Q220" s="44">
        <v>626.21799999999996</v>
      </c>
      <c r="R220" s="44">
        <v>25.673999999999999</v>
      </c>
      <c r="S220" s="51"/>
      <c r="T220" s="52"/>
    </row>
    <row r="221" spans="1:21" ht="25.2" hidden="1" customHeight="1" x14ac:dyDescent="0.35">
      <c r="A221" s="132" t="s">
        <v>122</v>
      </c>
      <c r="B221" s="133"/>
      <c r="C221" s="133"/>
      <c r="D221" s="133"/>
      <c r="E221" s="134"/>
      <c r="F221" s="56">
        <v>1500</v>
      </c>
      <c r="G221" s="44" t="s">
        <v>174</v>
      </c>
      <c r="H221" s="44" t="s">
        <v>175</v>
      </c>
      <c r="I221" s="44" t="s">
        <v>176</v>
      </c>
      <c r="J221" s="44" t="s">
        <v>177</v>
      </c>
      <c r="K221" s="44"/>
      <c r="L221" s="44"/>
      <c r="M221" s="44"/>
      <c r="N221" s="44"/>
      <c r="O221" s="44"/>
      <c r="P221" s="44"/>
      <c r="Q221" s="44"/>
      <c r="R221" s="44"/>
      <c r="S221" s="51"/>
      <c r="T221" s="52"/>
    </row>
    <row r="222" spans="1:21" ht="25.2" customHeight="1" x14ac:dyDescent="0.35">
      <c r="A222" s="61"/>
      <c r="B222" s="124" t="s">
        <v>147</v>
      </c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6"/>
    </row>
    <row r="223" spans="1:21" ht="25.2" customHeight="1" x14ac:dyDescent="0.35">
      <c r="A223" s="61"/>
      <c r="B223" s="124" t="s">
        <v>120</v>
      </c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6"/>
    </row>
    <row r="224" spans="1:21" ht="25.2" customHeight="1" x14ac:dyDescent="0.35">
      <c r="A224" s="45">
        <v>2</v>
      </c>
      <c r="B224" s="46">
        <v>9</v>
      </c>
      <c r="C224" s="46" t="s">
        <v>266</v>
      </c>
      <c r="D224" s="47"/>
      <c r="E224" s="48"/>
      <c r="F224" s="47"/>
      <c r="G224" s="49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1"/>
      <c r="T224" s="52"/>
    </row>
    <row r="225" spans="1:20" ht="25.2" customHeight="1" x14ac:dyDescent="0.35">
      <c r="A225" s="52"/>
      <c r="B225" s="46" t="s">
        <v>126</v>
      </c>
      <c r="C225" s="47"/>
      <c r="D225" s="47"/>
      <c r="E225" s="48"/>
      <c r="F225" s="47"/>
      <c r="G225" s="53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1"/>
      <c r="T225" s="52"/>
    </row>
    <row r="226" spans="1:20" ht="42.6" customHeight="1" x14ac:dyDescent="0.35">
      <c r="A226" s="52"/>
      <c r="B226" s="47"/>
      <c r="C226" s="47"/>
      <c r="D226" s="47"/>
      <c r="E226" s="62" t="s">
        <v>273</v>
      </c>
      <c r="F226" s="47" t="s">
        <v>191</v>
      </c>
      <c r="G226" s="53">
        <v>156.565</v>
      </c>
      <c r="H226" s="53">
        <v>4.4050000000000002</v>
      </c>
      <c r="I226" s="53">
        <v>5.05</v>
      </c>
      <c r="J226" s="53">
        <v>23.354999999999997</v>
      </c>
      <c r="K226" s="53">
        <v>23.4</v>
      </c>
      <c r="L226" s="53">
        <v>4.4999999999999998E-2</v>
      </c>
      <c r="M226" s="53">
        <v>0.39</v>
      </c>
      <c r="N226" s="53">
        <v>0.41</v>
      </c>
      <c r="O226" s="53">
        <v>84.610000000000014</v>
      </c>
      <c r="P226" s="53">
        <v>12.899999999999999</v>
      </c>
      <c r="Q226" s="53">
        <v>78.349999999999994</v>
      </c>
      <c r="R226" s="53">
        <v>0.29500000000000004</v>
      </c>
      <c r="S226" s="51" t="s">
        <v>272</v>
      </c>
      <c r="T226" s="52"/>
    </row>
    <row r="227" spans="1:20" ht="25.2" customHeight="1" x14ac:dyDescent="0.35">
      <c r="A227" s="52"/>
      <c r="B227" s="47"/>
      <c r="C227" s="47"/>
      <c r="D227" s="47"/>
      <c r="E227" s="48" t="s">
        <v>193</v>
      </c>
      <c r="F227" s="47">
        <v>30</v>
      </c>
      <c r="G227" s="53">
        <v>78.509999999999991</v>
      </c>
      <c r="H227" s="53">
        <v>2.25</v>
      </c>
      <c r="I227" s="53">
        <v>0.87</v>
      </c>
      <c r="J227" s="53">
        <v>15.419999999999998</v>
      </c>
      <c r="K227" s="53">
        <v>0</v>
      </c>
      <c r="L227" s="53">
        <v>8.9999999999999993E-3</v>
      </c>
      <c r="M227" s="53">
        <v>0</v>
      </c>
      <c r="N227" s="53">
        <v>0.51</v>
      </c>
      <c r="O227" s="53">
        <v>5.7</v>
      </c>
      <c r="P227" s="53">
        <v>3.9</v>
      </c>
      <c r="Q227" s="53">
        <v>19.5</v>
      </c>
      <c r="R227" s="53">
        <v>0.36</v>
      </c>
      <c r="S227" s="51" t="s">
        <v>194</v>
      </c>
      <c r="T227" s="52"/>
    </row>
    <row r="228" spans="1:20" ht="25.2" customHeight="1" x14ac:dyDescent="0.35">
      <c r="A228" s="52"/>
      <c r="B228" s="47"/>
      <c r="C228" s="47"/>
      <c r="D228" s="47"/>
      <c r="E228" s="48" t="s">
        <v>274</v>
      </c>
      <c r="F228" s="47">
        <v>20</v>
      </c>
      <c r="G228" s="53">
        <v>115.66400000000002</v>
      </c>
      <c r="H228" s="53">
        <v>5.68</v>
      </c>
      <c r="I228" s="53">
        <v>9.9280000000000008</v>
      </c>
      <c r="J228" s="53">
        <v>0.88000000000000012</v>
      </c>
      <c r="K228" s="53">
        <v>0</v>
      </c>
      <c r="L228" s="53">
        <v>0.18000000000000002</v>
      </c>
      <c r="M228" s="53">
        <v>0</v>
      </c>
      <c r="N228" s="53">
        <v>0.22000000000000003</v>
      </c>
      <c r="O228" s="53">
        <v>0.64000000000000012</v>
      </c>
      <c r="P228" s="53">
        <v>1.052</v>
      </c>
      <c r="Q228" s="53">
        <v>70.724000000000004</v>
      </c>
      <c r="R228" s="53">
        <v>0.76</v>
      </c>
      <c r="S228" s="51" t="s">
        <v>275</v>
      </c>
      <c r="T228" s="52"/>
    </row>
    <row r="229" spans="1:20" ht="25.2" customHeight="1" x14ac:dyDescent="0.35">
      <c r="A229" s="52"/>
      <c r="B229" s="47"/>
      <c r="C229" s="47"/>
      <c r="D229" s="47"/>
      <c r="E229" s="48" t="s">
        <v>154</v>
      </c>
      <c r="F229" s="47">
        <v>150</v>
      </c>
      <c r="G229" s="53">
        <v>142.35000000000002</v>
      </c>
      <c r="H229" s="53">
        <v>2.4000000000000004</v>
      </c>
      <c r="I229" s="53">
        <v>0.75</v>
      </c>
      <c r="J229" s="53">
        <v>31.5</v>
      </c>
      <c r="K229" s="53">
        <v>0</v>
      </c>
      <c r="L229" s="53">
        <v>0.06</v>
      </c>
      <c r="M229" s="53">
        <v>15</v>
      </c>
      <c r="N229" s="53">
        <v>0.60000000000000009</v>
      </c>
      <c r="O229" s="53">
        <v>12</v>
      </c>
      <c r="P229" s="53">
        <v>63</v>
      </c>
      <c r="Q229" s="53">
        <v>42</v>
      </c>
      <c r="R229" s="53">
        <v>0.89999999999999991</v>
      </c>
      <c r="S229" s="51" t="s">
        <v>153</v>
      </c>
      <c r="T229" s="52"/>
    </row>
    <row r="230" spans="1:20" ht="25.2" customHeight="1" x14ac:dyDescent="0.35">
      <c r="A230" s="52"/>
      <c r="B230" s="50"/>
      <c r="C230" s="50"/>
      <c r="D230" s="50"/>
      <c r="E230" s="48" t="s">
        <v>182</v>
      </c>
      <c r="F230" s="47">
        <v>200</v>
      </c>
      <c r="G230" s="53">
        <v>61.24</v>
      </c>
      <c r="H230" s="53">
        <v>0.18</v>
      </c>
      <c r="I230" s="53">
        <v>0.04</v>
      </c>
      <c r="J230" s="53">
        <v>15.04</v>
      </c>
      <c r="K230" s="53">
        <v>0.04</v>
      </c>
      <c r="L230" s="53">
        <v>0</v>
      </c>
      <c r="M230" s="53">
        <v>0.04</v>
      </c>
      <c r="N230" s="53">
        <v>0</v>
      </c>
      <c r="O230" s="53">
        <v>4.8</v>
      </c>
      <c r="P230" s="53">
        <v>3.82</v>
      </c>
      <c r="Q230" s="53">
        <v>7.18</v>
      </c>
      <c r="R230" s="53">
        <v>0.76</v>
      </c>
      <c r="S230" s="51" t="s">
        <v>183</v>
      </c>
      <c r="T230" s="52"/>
    </row>
    <row r="231" spans="1:20" ht="25.2" customHeight="1" x14ac:dyDescent="0.35">
      <c r="A231" s="122" t="s">
        <v>118</v>
      </c>
      <c r="B231" s="129"/>
      <c r="C231" s="129"/>
      <c r="D231" s="129"/>
      <c r="E231" s="130"/>
      <c r="F231" s="56">
        <v>555</v>
      </c>
      <c r="G231" s="44">
        <v>554.32900000000006</v>
      </c>
      <c r="H231" s="44">
        <v>14.915000000000001</v>
      </c>
      <c r="I231" s="44">
        <v>16.637999999999998</v>
      </c>
      <c r="J231" s="44">
        <v>86.194999999999993</v>
      </c>
      <c r="K231" s="44">
        <v>23.439999999999998</v>
      </c>
      <c r="L231" s="44">
        <v>0.29400000000000004</v>
      </c>
      <c r="M231" s="44">
        <v>15.43</v>
      </c>
      <c r="N231" s="44">
        <v>1.74</v>
      </c>
      <c r="O231" s="44">
        <v>107.75000000000001</v>
      </c>
      <c r="P231" s="44">
        <v>84.671999999999997</v>
      </c>
      <c r="Q231" s="44">
        <v>217.75400000000002</v>
      </c>
      <c r="R231" s="44">
        <v>3.0750000000000002</v>
      </c>
      <c r="S231" s="51"/>
      <c r="T231" s="52"/>
    </row>
    <row r="232" spans="1:20" ht="25.2" hidden="1" customHeight="1" x14ac:dyDescent="0.35">
      <c r="A232" s="122" t="s">
        <v>119</v>
      </c>
      <c r="B232" s="123"/>
      <c r="C232" s="123"/>
      <c r="D232" s="57"/>
      <c r="E232" s="58"/>
      <c r="F232" s="56">
        <v>500</v>
      </c>
      <c r="G232" s="44" t="s">
        <v>135</v>
      </c>
      <c r="H232" s="44" t="s">
        <v>136</v>
      </c>
      <c r="I232" s="44" t="s">
        <v>137</v>
      </c>
      <c r="J232" s="44" t="s">
        <v>138</v>
      </c>
      <c r="K232" s="44"/>
      <c r="L232" s="44"/>
      <c r="M232" s="44"/>
      <c r="N232" s="44"/>
      <c r="O232" s="44"/>
      <c r="P232" s="44"/>
      <c r="Q232" s="44"/>
      <c r="R232" s="44"/>
      <c r="S232" s="51"/>
      <c r="T232" s="52"/>
    </row>
    <row r="233" spans="1:20" ht="25.2" customHeight="1" x14ac:dyDescent="0.35">
      <c r="A233" s="45">
        <v>2</v>
      </c>
      <c r="B233" s="46">
        <v>9</v>
      </c>
      <c r="C233" s="46" t="s">
        <v>14</v>
      </c>
      <c r="D233" s="47"/>
      <c r="E233" s="48"/>
      <c r="F233" s="47"/>
      <c r="G233" s="53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1"/>
      <c r="T233" s="52"/>
    </row>
    <row r="234" spans="1:20" ht="25.2" customHeight="1" x14ac:dyDescent="0.35">
      <c r="A234" s="52"/>
      <c r="B234" s="46" t="s">
        <v>126</v>
      </c>
      <c r="C234" s="47"/>
      <c r="D234" s="47"/>
      <c r="E234" s="48"/>
      <c r="F234" s="47"/>
      <c r="G234" s="53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1"/>
      <c r="T234" s="52"/>
    </row>
    <row r="235" spans="1:20" ht="25.2" customHeight="1" x14ac:dyDescent="0.35">
      <c r="A235" s="52"/>
      <c r="B235" s="47"/>
      <c r="C235" s="47"/>
      <c r="D235" s="47"/>
      <c r="E235" s="48" t="s">
        <v>156</v>
      </c>
      <c r="F235" s="47">
        <v>60</v>
      </c>
      <c r="G235" s="53">
        <v>49.565999999999995</v>
      </c>
      <c r="H235" s="53">
        <v>0.94799999999999995</v>
      </c>
      <c r="I235" s="53">
        <v>2.694</v>
      </c>
      <c r="J235" s="53">
        <v>5.34</v>
      </c>
      <c r="K235" s="53">
        <v>7.8119999999999994</v>
      </c>
      <c r="L235" s="53">
        <v>1.2E-2</v>
      </c>
      <c r="M235" s="53">
        <v>10.446</v>
      </c>
      <c r="N235" s="53">
        <v>0.35399999999999998</v>
      </c>
      <c r="O235" s="53">
        <v>25.487999999999996</v>
      </c>
      <c r="P235" s="53">
        <v>8.4059999999999988</v>
      </c>
      <c r="Q235" s="53">
        <v>15.606</v>
      </c>
      <c r="R235" s="53">
        <v>0.312</v>
      </c>
      <c r="S235" s="51" t="s">
        <v>157</v>
      </c>
      <c r="T235" s="52"/>
    </row>
    <row r="236" spans="1:20" ht="25.2" customHeight="1" x14ac:dyDescent="0.35">
      <c r="A236" s="52"/>
      <c r="B236" s="47"/>
      <c r="C236" s="47"/>
      <c r="D236" s="47"/>
      <c r="E236" s="48" t="s">
        <v>244</v>
      </c>
      <c r="F236" s="47" t="s">
        <v>246</v>
      </c>
      <c r="G236" s="53">
        <v>125.6</v>
      </c>
      <c r="H236" s="53">
        <v>6.12</v>
      </c>
      <c r="I236" s="53">
        <v>5.24</v>
      </c>
      <c r="J236" s="53">
        <v>13.49</v>
      </c>
      <c r="K236" s="53">
        <v>104.84</v>
      </c>
      <c r="L236" s="53">
        <v>0.14000000000000001</v>
      </c>
      <c r="M236" s="53">
        <v>1.0900000000000001</v>
      </c>
      <c r="N236" s="53">
        <v>0.46</v>
      </c>
      <c r="O236" s="53">
        <v>15.14</v>
      </c>
      <c r="P236" s="53">
        <v>29.47</v>
      </c>
      <c r="Q236" s="53">
        <v>89.990000000000009</v>
      </c>
      <c r="R236" s="53">
        <v>1.1499999999999999</v>
      </c>
      <c r="S236" s="51" t="s">
        <v>245</v>
      </c>
      <c r="T236" s="52"/>
    </row>
    <row r="237" spans="1:20" ht="25.2" customHeight="1" x14ac:dyDescent="0.35">
      <c r="A237" s="52"/>
      <c r="B237" s="59"/>
      <c r="C237" s="59"/>
      <c r="D237" s="59"/>
      <c r="E237" s="48" t="s">
        <v>277</v>
      </c>
      <c r="F237" s="47">
        <v>90</v>
      </c>
      <c r="G237" s="53">
        <v>164.90699999999998</v>
      </c>
      <c r="H237" s="53">
        <v>13.815</v>
      </c>
      <c r="I237" s="53">
        <v>7.0830000000000002</v>
      </c>
      <c r="J237" s="53">
        <v>11.475</v>
      </c>
      <c r="K237" s="53">
        <v>29.592000000000002</v>
      </c>
      <c r="L237" s="53">
        <v>0.14400000000000002</v>
      </c>
      <c r="M237" s="53">
        <v>1.6919999999999999</v>
      </c>
      <c r="N237" s="53">
        <v>0.66600000000000004</v>
      </c>
      <c r="O237" s="53">
        <v>110.86200000000001</v>
      </c>
      <c r="P237" s="53">
        <v>39.51</v>
      </c>
      <c r="Q237" s="53">
        <v>202.56299999999999</v>
      </c>
      <c r="R237" s="53">
        <v>1.2330000000000001</v>
      </c>
      <c r="S237" s="55" t="s">
        <v>276</v>
      </c>
      <c r="T237" s="52"/>
    </row>
    <row r="238" spans="1:20" ht="25.2" customHeight="1" x14ac:dyDescent="0.35">
      <c r="A238" s="52"/>
      <c r="B238" s="50"/>
      <c r="C238" s="50"/>
      <c r="D238" s="50"/>
      <c r="E238" s="48" t="s">
        <v>278</v>
      </c>
      <c r="F238" s="47">
        <v>150</v>
      </c>
      <c r="G238" s="53">
        <v>199.35000000000002</v>
      </c>
      <c r="H238" s="53">
        <v>3.165</v>
      </c>
      <c r="I238" s="53">
        <v>10.050000000000001</v>
      </c>
      <c r="J238" s="53">
        <v>24.06</v>
      </c>
      <c r="K238" s="53">
        <v>28.545000000000002</v>
      </c>
      <c r="L238" s="53">
        <v>0.13500000000000001</v>
      </c>
      <c r="M238" s="53">
        <v>2.7</v>
      </c>
      <c r="N238" s="53">
        <v>0.86999999999999988</v>
      </c>
      <c r="O238" s="53">
        <v>23.85</v>
      </c>
      <c r="P238" s="53">
        <v>35.505000000000003</v>
      </c>
      <c r="Q238" s="53">
        <v>84.974999999999994</v>
      </c>
      <c r="R238" s="53">
        <v>1.335</v>
      </c>
      <c r="S238" s="55" t="s">
        <v>279</v>
      </c>
      <c r="T238" s="52"/>
    </row>
    <row r="239" spans="1:20" ht="25.2" customHeight="1" x14ac:dyDescent="0.35">
      <c r="A239" s="52"/>
      <c r="B239" s="50"/>
      <c r="C239" s="50"/>
      <c r="D239" s="50"/>
      <c r="E239" s="48" t="s">
        <v>206</v>
      </c>
      <c r="F239" s="47">
        <v>200</v>
      </c>
      <c r="G239" s="53">
        <v>104.4</v>
      </c>
      <c r="H239" s="53">
        <v>0.38</v>
      </c>
      <c r="I239" s="53">
        <v>0</v>
      </c>
      <c r="J239" s="53">
        <v>25.72</v>
      </c>
      <c r="K239" s="53">
        <v>12</v>
      </c>
      <c r="L239" s="53">
        <v>0</v>
      </c>
      <c r="M239" s="53">
        <v>0.02</v>
      </c>
      <c r="N239" s="53">
        <v>0</v>
      </c>
      <c r="O239" s="53">
        <v>40</v>
      </c>
      <c r="P239" s="53">
        <v>1.68</v>
      </c>
      <c r="Q239" s="53">
        <v>3.44</v>
      </c>
      <c r="R239" s="53">
        <v>0.1</v>
      </c>
      <c r="S239" s="55" t="s">
        <v>207</v>
      </c>
      <c r="T239" s="52"/>
    </row>
    <row r="240" spans="1:20" ht="25.2" customHeight="1" x14ac:dyDescent="0.35">
      <c r="A240" s="52"/>
      <c r="B240" s="50"/>
      <c r="C240" s="50"/>
      <c r="D240" s="50"/>
      <c r="E240" s="48" t="s">
        <v>164</v>
      </c>
      <c r="F240" s="47">
        <v>30</v>
      </c>
      <c r="G240" s="53">
        <v>70.319999999999993</v>
      </c>
      <c r="H240" s="53">
        <v>2.2799999999999998</v>
      </c>
      <c r="I240" s="53">
        <v>0.24</v>
      </c>
      <c r="J240" s="53">
        <v>14.76</v>
      </c>
      <c r="K240" s="53">
        <v>0</v>
      </c>
      <c r="L240" s="53">
        <v>3.3000000000000002E-2</v>
      </c>
      <c r="M240" s="53">
        <v>0</v>
      </c>
      <c r="N240" s="53">
        <v>0.36</v>
      </c>
      <c r="O240" s="53">
        <v>6</v>
      </c>
      <c r="P240" s="53">
        <v>4.2</v>
      </c>
      <c r="Q240" s="53">
        <v>19.5</v>
      </c>
      <c r="R240" s="53">
        <v>0.33</v>
      </c>
      <c r="S240" s="55" t="s">
        <v>165</v>
      </c>
      <c r="T240" s="52"/>
    </row>
    <row r="241" spans="1:21" ht="25.2" customHeight="1" x14ac:dyDescent="0.35">
      <c r="A241" s="52"/>
      <c r="B241" s="50"/>
      <c r="C241" s="50"/>
      <c r="D241" s="50"/>
      <c r="E241" s="48" t="s">
        <v>166</v>
      </c>
      <c r="F241" s="47">
        <v>50</v>
      </c>
      <c r="G241" s="53">
        <v>134.94999999999999</v>
      </c>
      <c r="H241" s="53">
        <v>2.8</v>
      </c>
      <c r="I241" s="53">
        <v>0.55000000000000004</v>
      </c>
      <c r="J241" s="53">
        <v>29.7</v>
      </c>
      <c r="K241" s="53">
        <v>0</v>
      </c>
      <c r="L241" s="53">
        <v>0.2</v>
      </c>
      <c r="M241" s="53">
        <v>0</v>
      </c>
      <c r="N241" s="53">
        <v>0.45</v>
      </c>
      <c r="O241" s="53">
        <v>11.5</v>
      </c>
      <c r="P241" s="53">
        <v>12.5</v>
      </c>
      <c r="Q241" s="53">
        <v>53</v>
      </c>
      <c r="R241" s="53">
        <v>1.55</v>
      </c>
      <c r="S241" s="55" t="s">
        <v>167</v>
      </c>
      <c r="T241" s="52"/>
    </row>
    <row r="242" spans="1:21" ht="25.2" customHeight="1" x14ac:dyDescent="0.35">
      <c r="A242" s="122" t="s">
        <v>118</v>
      </c>
      <c r="B242" s="129"/>
      <c r="C242" s="129"/>
      <c r="D242" s="129"/>
      <c r="E242" s="130"/>
      <c r="F242" s="56">
        <v>800</v>
      </c>
      <c r="G242" s="44">
        <v>849.09300000000007</v>
      </c>
      <c r="H242" s="44">
        <v>29.507999999999999</v>
      </c>
      <c r="I242" s="44">
        <v>25.856999999999999</v>
      </c>
      <c r="J242" s="44">
        <v>124.545</v>
      </c>
      <c r="K242" s="44">
        <v>182.78899999999999</v>
      </c>
      <c r="L242" s="44">
        <v>0.66400000000000015</v>
      </c>
      <c r="M242" s="44">
        <v>15.948</v>
      </c>
      <c r="N242" s="44">
        <v>3.1599999999999997</v>
      </c>
      <c r="O242" s="44">
        <v>232.84</v>
      </c>
      <c r="P242" s="44">
        <v>131.27100000000002</v>
      </c>
      <c r="Q242" s="44">
        <v>469.07400000000001</v>
      </c>
      <c r="R242" s="44">
        <v>6.01</v>
      </c>
      <c r="S242" s="51"/>
      <c r="T242" s="52"/>
    </row>
    <row r="243" spans="1:21" ht="25.2" hidden="1" customHeight="1" x14ac:dyDescent="0.35">
      <c r="A243" s="122" t="s">
        <v>119</v>
      </c>
      <c r="B243" s="123"/>
      <c r="C243" s="123"/>
      <c r="D243" s="57"/>
      <c r="E243" s="58"/>
      <c r="F243" s="56">
        <v>700</v>
      </c>
      <c r="G243" s="44" t="s">
        <v>146</v>
      </c>
      <c r="H243" s="44" t="s">
        <v>139</v>
      </c>
      <c r="I243" s="44" t="s">
        <v>140</v>
      </c>
      <c r="J243" s="44" t="s">
        <v>141</v>
      </c>
      <c r="K243" s="44"/>
      <c r="L243" s="44"/>
      <c r="M243" s="44"/>
      <c r="N243" s="44"/>
      <c r="O243" s="44"/>
      <c r="P243" s="44"/>
      <c r="Q243" s="44"/>
      <c r="R243" s="44"/>
      <c r="S243" s="51"/>
      <c r="T243" s="52"/>
    </row>
    <row r="244" spans="1:21" ht="25.2" customHeight="1" x14ac:dyDescent="0.35">
      <c r="A244" s="45">
        <v>2</v>
      </c>
      <c r="B244" s="46">
        <v>9</v>
      </c>
      <c r="C244" s="60" t="s">
        <v>113</v>
      </c>
      <c r="D244" s="50"/>
      <c r="E244" s="48"/>
      <c r="F244" s="47"/>
      <c r="G244" s="53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1"/>
      <c r="T244" s="52"/>
    </row>
    <row r="245" spans="1:21" ht="25.2" customHeight="1" x14ac:dyDescent="0.35">
      <c r="A245" s="52"/>
      <c r="B245" s="46" t="s">
        <v>126</v>
      </c>
      <c r="C245" s="50"/>
      <c r="D245" s="50"/>
      <c r="E245" s="48"/>
      <c r="F245" s="47"/>
      <c r="G245" s="53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1"/>
      <c r="T245" s="52"/>
    </row>
    <row r="246" spans="1:21" ht="25.2" customHeight="1" x14ac:dyDescent="0.35">
      <c r="A246" s="52"/>
      <c r="B246" s="50"/>
      <c r="C246" s="50"/>
      <c r="D246" s="50"/>
      <c r="E246" s="48" t="s">
        <v>208</v>
      </c>
      <c r="F246" s="47" t="s">
        <v>236</v>
      </c>
      <c r="G246" s="53">
        <v>234.98800000000003</v>
      </c>
      <c r="H246" s="53">
        <v>7.2640000000000002</v>
      </c>
      <c r="I246" s="53">
        <v>12.500000000000002</v>
      </c>
      <c r="J246" s="53">
        <v>30.624000000000002</v>
      </c>
      <c r="K246" s="53">
        <v>21.630000000000003</v>
      </c>
      <c r="L246" s="53">
        <v>0.128</v>
      </c>
      <c r="M246" s="53">
        <v>1.1100000000000001</v>
      </c>
      <c r="N246" s="53">
        <v>2.41</v>
      </c>
      <c r="O246" s="53">
        <v>25.59</v>
      </c>
      <c r="P246" s="53">
        <v>28.65</v>
      </c>
      <c r="Q246" s="53">
        <v>110.762</v>
      </c>
      <c r="R246" s="53">
        <v>1.1260000000000001</v>
      </c>
      <c r="S246" s="51" t="s">
        <v>150</v>
      </c>
      <c r="T246" s="52"/>
    </row>
    <row r="247" spans="1:21" ht="25.2" customHeight="1" x14ac:dyDescent="0.35">
      <c r="A247" s="52"/>
      <c r="B247" s="47"/>
      <c r="C247" s="47"/>
      <c r="D247" s="47"/>
      <c r="E247" s="48" t="s">
        <v>169</v>
      </c>
      <c r="F247" s="47">
        <v>200</v>
      </c>
      <c r="G247" s="53">
        <v>90.54</v>
      </c>
      <c r="H247" s="53">
        <v>0.14000000000000001</v>
      </c>
      <c r="I247" s="53">
        <v>0.06</v>
      </c>
      <c r="J247" s="53">
        <v>22.36</v>
      </c>
      <c r="K247" s="53">
        <v>1.54</v>
      </c>
      <c r="L247" s="53">
        <v>0</v>
      </c>
      <c r="M247" s="53">
        <v>12</v>
      </c>
      <c r="N247" s="53">
        <v>0</v>
      </c>
      <c r="O247" s="53">
        <v>8.3800000000000008</v>
      </c>
      <c r="P247" s="53">
        <v>4.04</v>
      </c>
      <c r="Q247" s="53">
        <v>10.32</v>
      </c>
      <c r="R247" s="53">
        <v>0.22</v>
      </c>
      <c r="S247" s="55" t="s">
        <v>170</v>
      </c>
      <c r="T247" s="52"/>
    </row>
    <row r="248" spans="1:21" ht="25.2" customHeight="1" x14ac:dyDescent="0.35">
      <c r="A248" s="122" t="s">
        <v>118</v>
      </c>
      <c r="B248" s="129"/>
      <c r="C248" s="129"/>
      <c r="D248" s="129"/>
      <c r="E248" s="130"/>
      <c r="F248" s="56">
        <v>310</v>
      </c>
      <c r="G248" s="44">
        <v>325.52800000000002</v>
      </c>
      <c r="H248" s="63">
        <v>7.4039999999999999</v>
      </c>
      <c r="I248" s="44">
        <v>12.560000000000002</v>
      </c>
      <c r="J248" s="44">
        <v>52.984000000000002</v>
      </c>
      <c r="K248" s="44">
        <v>23.17</v>
      </c>
      <c r="L248" s="44">
        <v>0.128</v>
      </c>
      <c r="M248" s="44">
        <v>13.11</v>
      </c>
      <c r="N248" s="44">
        <v>2.41</v>
      </c>
      <c r="O248" s="44">
        <v>33.97</v>
      </c>
      <c r="P248" s="44">
        <v>32.69</v>
      </c>
      <c r="Q248" s="44">
        <v>121.08199999999999</v>
      </c>
      <c r="R248" s="44">
        <v>1.3460000000000001</v>
      </c>
      <c r="S248" s="51"/>
      <c r="T248" s="52"/>
    </row>
    <row r="249" spans="1:21" ht="25.2" hidden="1" customHeight="1" x14ac:dyDescent="0.35">
      <c r="A249" s="122" t="s">
        <v>119</v>
      </c>
      <c r="B249" s="123"/>
      <c r="C249" s="123"/>
      <c r="D249" s="57"/>
      <c r="E249" s="58"/>
      <c r="F249" s="56">
        <v>300</v>
      </c>
      <c r="G249" s="44" t="s">
        <v>145</v>
      </c>
      <c r="H249" s="44" t="s">
        <v>142</v>
      </c>
      <c r="I249" s="44" t="s">
        <v>143</v>
      </c>
      <c r="J249" s="44" t="s">
        <v>144</v>
      </c>
      <c r="K249" s="44"/>
      <c r="L249" s="44"/>
      <c r="M249" s="44"/>
      <c r="N249" s="44"/>
      <c r="O249" s="44"/>
      <c r="P249" s="44"/>
      <c r="Q249" s="44"/>
      <c r="R249" s="44"/>
      <c r="S249" s="51"/>
      <c r="T249" s="52"/>
    </row>
    <row r="250" spans="1:21" ht="25.2" customHeight="1" x14ac:dyDescent="0.35">
      <c r="A250" s="132" t="s">
        <v>133</v>
      </c>
      <c r="B250" s="133"/>
      <c r="C250" s="133"/>
      <c r="D250" s="133"/>
      <c r="E250" s="134"/>
      <c r="F250" s="56">
        <v>1665</v>
      </c>
      <c r="G250" s="44">
        <v>1728.9500000000003</v>
      </c>
      <c r="H250" s="44">
        <v>51.826999999999998</v>
      </c>
      <c r="I250" s="44">
        <v>55.055</v>
      </c>
      <c r="J250" s="44">
        <v>263.72399999999999</v>
      </c>
      <c r="K250" s="44">
        <v>229.399</v>
      </c>
      <c r="L250" s="44">
        <v>1.0860000000000003</v>
      </c>
      <c r="M250" s="44">
        <v>44.488</v>
      </c>
      <c r="N250" s="44">
        <v>7.3100000000000005</v>
      </c>
      <c r="O250" s="44">
        <v>374.56</v>
      </c>
      <c r="P250" s="44">
        <v>248.63300000000001</v>
      </c>
      <c r="Q250" s="44">
        <v>807.91</v>
      </c>
      <c r="R250" s="44">
        <v>10.431000000000001</v>
      </c>
      <c r="S250" s="51"/>
      <c r="T250" s="52"/>
    </row>
    <row r="251" spans="1:21" ht="25.2" hidden="1" customHeight="1" x14ac:dyDescent="0.35">
      <c r="A251" s="132" t="s">
        <v>122</v>
      </c>
      <c r="B251" s="133"/>
      <c r="C251" s="133"/>
      <c r="D251" s="133"/>
      <c r="E251" s="134"/>
      <c r="F251" s="56">
        <v>1500</v>
      </c>
      <c r="G251" s="44" t="s">
        <v>174</v>
      </c>
      <c r="H251" s="44" t="s">
        <v>175</v>
      </c>
      <c r="I251" s="44" t="s">
        <v>176</v>
      </c>
      <c r="J251" s="44" t="s">
        <v>177</v>
      </c>
      <c r="K251" s="44"/>
      <c r="L251" s="44"/>
      <c r="M251" s="44"/>
      <c r="N251" s="44"/>
      <c r="O251" s="44"/>
      <c r="P251" s="44"/>
      <c r="Q251" s="44"/>
      <c r="R251" s="44"/>
      <c r="S251" s="51"/>
      <c r="T251" s="52"/>
    </row>
    <row r="252" spans="1:21" ht="25.2" customHeight="1" x14ac:dyDescent="0.35">
      <c r="A252" s="61"/>
      <c r="B252" s="124" t="s">
        <v>147</v>
      </c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6"/>
    </row>
    <row r="253" spans="1:21" ht="25.2" customHeight="1" x14ac:dyDescent="0.35">
      <c r="A253" s="61"/>
      <c r="B253" s="124" t="s">
        <v>120</v>
      </c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6"/>
    </row>
    <row r="254" spans="1:21" ht="25.2" customHeight="1" x14ac:dyDescent="0.35">
      <c r="A254" s="45">
        <v>2</v>
      </c>
      <c r="B254" s="46">
        <v>10</v>
      </c>
      <c r="C254" s="46" t="s">
        <v>266</v>
      </c>
      <c r="D254" s="47"/>
      <c r="E254" s="48"/>
      <c r="F254" s="47"/>
      <c r="G254" s="49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1"/>
      <c r="T254" s="52"/>
    </row>
    <row r="255" spans="1:21" ht="25.2" customHeight="1" x14ac:dyDescent="0.35">
      <c r="A255" s="52"/>
      <c r="B255" s="46" t="s">
        <v>128</v>
      </c>
      <c r="C255" s="47"/>
      <c r="D255" s="47"/>
      <c r="E255" s="48"/>
      <c r="F255" s="47"/>
      <c r="G255" s="53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1"/>
      <c r="T255" s="52"/>
    </row>
    <row r="256" spans="1:21" ht="25.2" customHeight="1" x14ac:dyDescent="0.35">
      <c r="A256" s="52"/>
      <c r="B256" s="47"/>
      <c r="C256" s="47"/>
      <c r="D256" s="47"/>
      <c r="E256" s="48" t="s">
        <v>280</v>
      </c>
      <c r="F256" s="47">
        <v>130</v>
      </c>
      <c r="G256" s="53">
        <v>193.46600000000001</v>
      </c>
      <c r="H256" s="53">
        <v>10.829000000000001</v>
      </c>
      <c r="I256" s="53">
        <v>15.47</v>
      </c>
      <c r="J256" s="53">
        <v>2.7300000000000004</v>
      </c>
      <c r="K256" s="53">
        <v>156.78</v>
      </c>
      <c r="L256" s="53">
        <v>5.2000000000000005E-2</v>
      </c>
      <c r="M256" s="53">
        <v>0.26</v>
      </c>
      <c r="N256" s="53">
        <v>0.57200000000000006</v>
      </c>
      <c r="O256" s="53">
        <v>93.08</v>
      </c>
      <c r="P256" s="53">
        <v>14.3</v>
      </c>
      <c r="Q256" s="53">
        <v>173.55</v>
      </c>
      <c r="R256" s="53">
        <v>1.7810000000000001</v>
      </c>
      <c r="S256" s="51" t="s">
        <v>281</v>
      </c>
      <c r="T256" s="52"/>
    </row>
    <row r="257" spans="1:20" ht="25.2" customHeight="1" x14ac:dyDescent="0.35">
      <c r="A257" s="52"/>
      <c r="B257" s="47"/>
      <c r="C257" s="47"/>
      <c r="D257" s="47"/>
      <c r="E257" s="48" t="s">
        <v>282</v>
      </c>
      <c r="F257" s="47">
        <v>60</v>
      </c>
      <c r="G257" s="53">
        <v>6.78</v>
      </c>
      <c r="H257" s="53">
        <v>0.42</v>
      </c>
      <c r="I257" s="53">
        <v>0.06</v>
      </c>
      <c r="J257" s="53">
        <v>1.1399999999999999</v>
      </c>
      <c r="K257" s="53">
        <v>0</v>
      </c>
      <c r="L257" s="53">
        <v>0.18</v>
      </c>
      <c r="M257" s="53">
        <v>4.2</v>
      </c>
      <c r="N257" s="53">
        <v>0.06</v>
      </c>
      <c r="O257" s="53">
        <v>10.199999999999999</v>
      </c>
      <c r="P257" s="53">
        <v>8.4</v>
      </c>
      <c r="Q257" s="53">
        <v>18</v>
      </c>
      <c r="R257" s="53">
        <v>0.3</v>
      </c>
      <c r="S257" s="51" t="s">
        <v>283</v>
      </c>
      <c r="T257" s="52"/>
    </row>
    <row r="258" spans="1:20" ht="25.2" customHeight="1" x14ac:dyDescent="0.35">
      <c r="A258" s="52"/>
      <c r="B258" s="47"/>
      <c r="C258" s="47"/>
      <c r="D258" s="47"/>
      <c r="E258" s="48" t="s">
        <v>164</v>
      </c>
      <c r="F258" s="47">
        <v>40</v>
      </c>
      <c r="G258" s="53">
        <v>93.76</v>
      </c>
      <c r="H258" s="53">
        <v>3.04</v>
      </c>
      <c r="I258" s="53">
        <v>0.32000000000000006</v>
      </c>
      <c r="J258" s="53">
        <v>19.680000000000003</v>
      </c>
      <c r="K258" s="53">
        <v>0</v>
      </c>
      <c r="L258" s="53">
        <v>4.4000000000000004E-2</v>
      </c>
      <c r="M258" s="53">
        <v>0</v>
      </c>
      <c r="N258" s="53">
        <v>0.48</v>
      </c>
      <c r="O258" s="53">
        <v>8</v>
      </c>
      <c r="P258" s="53">
        <v>5.6000000000000005</v>
      </c>
      <c r="Q258" s="53">
        <v>26</v>
      </c>
      <c r="R258" s="53">
        <v>0.44000000000000006</v>
      </c>
      <c r="S258" s="51" t="s">
        <v>165</v>
      </c>
      <c r="T258" s="52"/>
    </row>
    <row r="259" spans="1:20" ht="25.2" customHeight="1" x14ac:dyDescent="0.35">
      <c r="A259" s="52"/>
      <c r="B259" s="47"/>
      <c r="C259" s="47"/>
      <c r="D259" s="47"/>
      <c r="E259" s="48" t="s">
        <v>249</v>
      </c>
      <c r="F259" s="47">
        <v>65</v>
      </c>
      <c r="G259" s="53">
        <v>156</v>
      </c>
      <c r="H259" s="53">
        <v>2.6</v>
      </c>
      <c r="I259" s="53">
        <v>9.75</v>
      </c>
      <c r="J259" s="53">
        <v>14.3</v>
      </c>
      <c r="K259" s="53">
        <v>76.05</v>
      </c>
      <c r="L259" s="53">
        <v>5.8499999999999996E-2</v>
      </c>
      <c r="M259" s="53">
        <v>0</v>
      </c>
      <c r="N259" s="53">
        <v>7.1500000000000008E-2</v>
      </c>
      <c r="O259" s="53">
        <v>39</v>
      </c>
      <c r="P259" s="53">
        <v>13</v>
      </c>
      <c r="Q259" s="53">
        <v>83.2</v>
      </c>
      <c r="R259" s="53">
        <v>0.23399999999999999</v>
      </c>
      <c r="S259" s="51"/>
      <c r="T259" s="52"/>
    </row>
    <row r="260" spans="1:20" ht="25.2" customHeight="1" x14ac:dyDescent="0.35">
      <c r="A260" s="52"/>
      <c r="B260" s="50"/>
      <c r="C260" s="50"/>
      <c r="D260" s="50"/>
      <c r="E260" s="48" t="s">
        <v>151</v>
      </c>
      <c r="F260" s="47" t="s">
        <v>155</v>
      </c>
      <c r="G260" s="53">
        <v>62.38</v>
      </c>
      <c r="H260" s="53">
        <v>0.24</v>
      </c>
      <c r="I260" s="53">
        <v>0.06</v>
      </c>
      <c r="J260" s="53">
        <v>15.22</v>
      </c>
      <c r="K260" s="53">
        <v>0.12</v>
      </c>
      <c r="L260" s="53">
        <v>0</v>
      </c>
      <c r="M260" s="53">
        <v>1.1599999999999999</v>
      </c>
      <c r="N260" s="53">
        <v>0.02</v>
      </c>
      <c r="O260" s="53">
        <v>7.28</v>
      </c>
      <c r="P260" s="53">
        <v>4.5599999999999996</v>
      </c>
      <c r="Q260" s="53">
        <v>8.52</v>
      </c>
      <c r="R260" s="53">
        <v>0.8</v>
      </c>
      <c r="S260" s="51" t="s">
        <v>152</v>
      </c>
      <c r="T260" s="52"/>
    </row>
    <row r="261" spans="1:20" ht="25.2" customHeight="1" x14ac:dyDescent="0.35">
      <c r="A261" s="122" t="s">
        <v>118</v>
      </c>
      <c r="B261" s="129"/>
      <c r="C261" s="129"/>
      <c r="D261" s="129"/>
      <c r="E261" s="130"/>
      <c r="F261" s="56">
        <v>502</v>
      </c>
      <c r="G261" s="44">
        <v>512.38600000000008</v>
      </c>
      <c r="H261" s="44">
        <v>17.129000000000001</v>
      </c>
      <c r="I261" s="44">
        <v>25.66</v>
      </c>
      <c r="J261" s="44">
        <v>53.070000000000007</v>
      </c>
      <c r="K261" s="44">
        <v>232.95</v>
      </c>
      <c r="L261" s="44">
        <v>0.33449999999999996</v>
      </c>
      <c r="M261" s="44">
        <v>5.62</v>
      </c>
      <c r="N261" s="44">
        <v>1.2035</v>
      </c>
      <c r="O261" s="44">
        <v>157.56</v>
      </c>
      <c r="P261" s="44">
        <v>45.860000000000007</v>
      </c>
      <c r="Q261" s="44">
        <v>309.27</v>
      </c>
      <c r="R261" s="44">
        <v>3.5549999999999997</v>
      </c>
      <c r="S261" s="51"/>
      <c r="T261" s="52"/>
    </row>
    <row r="262" spans="1:20" ht="25.2" hidden="1" customHeight="1" x14ac:dyDescent="0.35">
      <c r="A262" s="122" t="s">
        <v>119</v>
      </c>
      <c r="B262" s="123"/>
      <c r="C262" s="123"/>
      <c r="D262" s="57"/>
      <c r="E262" s="58"/>
      <c r="F262" s="56">
        <v>500</v>
      </c>
      <c r="G262" s="44" t="s">
        <v>135</v>
      </c>
      <c r="H262" s="44" t="s">
        <v>136</v>
      </c>
      <c r="I262" s="44" t="s">
        <v>137</v>
      </c>
      <c r="J262" s="44" t="s">
        <v>138</v>
      </c>
      <c r="K262" s="44"/>
      <c r="L262" s="44"/>
      <c r="M262" s="44"/>
      <c r="N262" s="44"/>
      <c r="O262" s="44"/>
      <c r="P262" s="44"/>
      <c r="Q262" s="44"/>
      <c r="R262" s="44"/>
      <c r="S262" s="51"/>
      <c r="T262" s="52"/>
    </row>
    <row r="263" spans="1:20" ht="25.2" customHeight="1" x14ac:dyDescent="0.35">
      <c r="A263" s="45">
        <v>2</v>
      </c>
      <c r="B263" s="46">
        <v>10</v>
      </c>
      <c r="C263" s="46" t="s">
        <v>14</v>
      </c>
      <c r="D263" s="47"/>
      <c r="E263" s="48"/>
      <c r="F263" s="47"/>
      <c r="G263" s="53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1"/>
      <c r="T263" s="52"/>
    </row>
    <row r="264" spans="1:20" ht="25.2" customHeight="1" x14ac:dyDescent="0.35">
      <c r="A264" s="52"/>
      <c r="B264" s="46" t="s">
        <v>128</v>
      </c>
      <c r="C264" s="47"/>
      <c r="D264" s="47"/>
      <c r="E264" s="48" t="s">
        <v>285</v>
      </c>
      <c r="F264" s="47">
        <v>60</v>
      </c>
      <c r="G264" s="53">
        <v>34.908000000000001</v>
      </c>
      <c r="H264" s="53">
        <v>0.6</v>
      </c>
      <c r="I264" s="53">
        <v>2.7239999999999998</v>
      </c>
      <c r="J264" s="53">
        <v>1.998</v>
      </c>
      <c r="K264" s="53">
        <v>55.056000000000004</v>
      </c>
      <c r="L264" s="53">
        <v>2.4E-2</v>
      </c>
      <c r="M264" s="53">
        <v>19.032</v>
      </c>
      <c r="N264" s="53">
        <v>0.59399999999999997</v>
      </c>
      <c r="O264" s="53">
        <v>11.214</v>
      </c>
      <c r="P264" s="53">
        <v>8.597999999999999</v>
      </c>
      <c r="Q264" s="53">
        <v>14.339999999999998</v>
      </c>
      <c r="R264" s="53">
        <v>0.36</v>
      </c>
      <c r="S264" s="51" t="s">
        <v>284</v>
      </c>
      <c r="T264" s="52"/>
    </row>
    <row r="265" spans="1:20" ht="25.2" customHeight="1" x14ac:dyDescent="0.35">
      <c r="A265" s="52"/>
      <c r="B265" s="47"/>
      <c r="C265" s="47"/>
      <c r="D265" s="47"/>
      <c r="E265" s="48" t="s">
        <v>229</v>
      </c>
      <c r="F265" s="47" t="s">
        <v>173</v>
      </c>
      <c r="G265" s="53">
        <v>99</v>
      </c>
      <c r="H265" s="53">
        <v>2.1</v>
      </c>
      <c r="I265" s="53">
        <v>5.5200000000000005</v>
      </c>
      <c r="J265" s="53">
        <v>10.23</v>
      </c>
      <c r="K265" s="53">
        <v>116.5</v>
      </c>
      <c r="L265" s="53">
        <v>0.04</v>
      </c>
      <c r="M265" s="53">
        <v>4.0999999999999996</v>
      </c>
      <c r="N265" s="53">
        <v>0.57000000000000006</v>
      </c>
      <c r="O265" s="53">
        <v>31.03</v>
      </c>
      <c r="P265" s="53">
        <v>18.14</v>
      </c>
      <c r="Q265" s="53">
        <v>49.62</v>
      </c>
      <c r="R265" s="53">
        <v>0.94000000000000006</v>
      </c>
      <c r="S265" s="51" t="s">
        <v>228</v>
      </c>
      <c r="T265" s="52"/>
    </row>
    <row r="266" spans="1:20" ht="25.2" customHeight="1" x14ac:dyDescent="0.35">
      <c r="A266" s="52"/>
      <c r="B266" s="47"/>
      <c r="C266" s="47"/>
      <c r="D266" s="47"/>
      <c r="E266" s="48" t="s">
        <v>286</v>
      </c>
      <c r="F266" s="47">
        <v>90</v>
      </c>
      <c r="G266" s="53">
        <v>211.05</v>
      </c>
      <c r="H266" s="53">
        <v>17.3</v>
      </c>
      <c r="I266" s="53">
        <v>11.3</v>
      </c>
      <c r="J266" s="53">
        <v>15.9</v>
      </c>
      <c r="K266" s="53">
        <v>4</v>
      </c>
      <c r="L266" s="53">
        <v>0.15</v>
      </c>
      <c r="M266" s="53">
        <v>0.53</v>
      </c>
      <c r="N266" s="53">
        <v>0.91</v>
      </c>
      <c r="O266" s="53">
        <v>25.11</v>
      </c>
      <c r="P266" s="53">
        <v>62.9</v>
      </c>
      <c r="Q266" s="53">
        <v>138.34</v>
      </c>
      <c r="R266" s="53">
        <v>1.58</v>
      </c>
      <c r="S266" s="55" t="s">
        <v>287</v>
      </c>
      <c r="T266" s="52"/>
    </row>
    <row r="267" spans="1:20" ht="34.200000000000003" customHeight="1" x14ac:dyDescent="0.35">
      <c r="A267" s="52"/>
      <c r="B267" s="59"/>
      <c r="C267" s="59"/>
      <c r="D267" s="59"/>
      <c r="E267" s="62" t="s">
        <v>257</v>
      </c>
      <c r="F267" s="47">
        <v>150</v>
      </c>
      <c r="G267" s="53">
        <v>187.63499999999999</v>
      </c>
      <c r="H267" s="53">
        <v>5.2949999999999999</v>
      </c>
      <c r="I267" s="53">
        <v>3.915</v>
      </c>
      <c r="J267" s="53">
        <v>32.805</v>
      </c>
      <c r="K267" s="53">
        <v>14.174999999999999</v>
      </c>
      <c r="L267" s="53">
        <v>0.06</v>
      </c>
      <c r="M267" s="53">
        <v>0</v>
      </c>
      <c r="N267" s="53">
        <v>0.82500000000000007</v>
      </c>
      <c r="O267" s="53">
        <v>9.629999999999999</v>
      </c>
      <c r="P267" s="53">
        <v>7.0950000000000006</v>
      </c>
      <c r="Q267" s="53">
        <v>39.974999999999994</v>
      </c>
      <c r="R267" s="53">
        <v>0.72</v>
      </c>
      <c r="S267" s="55" t="s">
        <v>256</v>
      </c>
      <c r="T267" s="52"/>
    </row>
    <row r="268" spans="1:20" ht="25.2" customHeight="1" x14ac:dyDescent="0.35">
      <c r="A268" s="52"/>
      <c r="B268" s="50"/>
      <c r="C268" s="50"/>
      <c r="D268" s="50"/>
      <c r="E268" s="48" t="s">
        <v>164</v>
      </c>
      <c r="F268" s="47">
        <v>30</v>
      </c>
      <c r="G268" s="53">
        <v>70.319999999999993</v>
      </c>
      <c r="H268" s="53">
        <v>2.2799999999999998</v>
      </c>
      <c r="I268" s="53">
        <v>0.24</v>
      </c>
      <c r="J268" s="53">
        <v>14.76</v>
      </c>
      <c r="K268" s="53">
        <v>0</v>
      </c>
      <c r="L268" s="53">
        <v>3.3000000000000002E-2</v>
      </c>
      <c r="M268" s="53">
        <v>0</v>
      </c>
      <c r="N268" s="53">
        <v>0.36</v>
      </c>
      <c r="O268" s="53">
        <v>6</v>
      </c>
      <c r="P268" s="53">
        <v>4.2</v>
      </c>
      <c r="Q268" s="53">
        <v>19.5</v>
      </c>
      <c r="R268" s="53">
        <v>0.33</v>
      </c>
      <c r="S268" s="55" t="s">
        <v>165</v>
      </c>
      <c r="T268" s="52"/>
    </row>
    <row r="269" spans="1:20" ht="25.2" customHeight="1" x14ac:dyDescent="0.35">
      <c r="A269" s="52"/>
      <c r="B269" s="50"/>
      <c r="C269" s="50"/>
      <c r="D269" s="50"/>
      <c r="E269" s="48" t="s">
        <v>166</v>
      </c>
      <c r="F269" s="47">
        <v>50</v>
      </c>
      <c r="G269" s="53">
        <v>134.94999999999999</v>
      </c>
      <c r="H269" s="53">
        <v>2.8</v>
      </c>
      <c r="I269" s="53">
        <v>0.55000000000000004</v>
      </c>
      <c r="J269" s="53">
        <v>29.7</v>
      </c>
      <c r="K269" s="53">
        <v>0</v>
      </c>
      <c r="L269" s="53">
        <v>0.2</v>
      </c>
      <c r="M269" s="53">
        <v>0</v>
      </c>
      <c r="N269" s="53">
        <v>0.45</v>
      </c>
      <c r="O269" s="53">
        <v>11.5</v>
      </c>
      <c r="P269" s="53">
        <v>12.5</v>
      </c>
      <c r="Q269" s="53">
        <v>53</v>
      </c>
      <c r="R269" s="53">
        <v>1.55</v>
      </c>
      <c r="S269" s="55" t="s">
        <v>167</v>
      </c>
      <c r="T269" s="52"/>
    </row>
    <row r="270" spans="1:20" ht="25.2" customHeight="1" x14ac:dyDescent="0.35">
      <c r="A270" s="52"/>
      <c r="B270" s="50"/>
      <c r="C270" s="50"/>
      <c r="D270" s="50"/>
      <c r="E270" s="48" t="s">
        <v>209</v>
      </c>
      <c r="F270" s="47">
        <v>200</v>
      </c>
      <c r="G270" s="53">
        <v>76.239999999999995</v>
      </c>
      <c r="H270" s="53">
        <v>0.16</v>
      </c>
      <c r="I270" s="53">
        <v>0.16</v>
      </c>
      <c r="J270" s="53">
        <v>18.54</v>
      </c>
      <c r="K270" s="53">
        <v>1.2</v>
      </c>
      <c r="L270" s="53">
        <v>0</v>
      </c>
      <c r="M270" s="53">
        <v>1.6</v>
      </c>
      <c r="N270" s="53">
        <v>0.08</v>
      </c>
      <c r="O270" s="53">
        <v>6.08</v>
      </c>
      <c r="P270" s="53">
        <v>3.14</v>
      </c>
      <c r="Q270" s="53">
        <v>3.82</v>
      </c>
      <c r="R270" s="53">
        <v>0.8</v>
      </c>
      <c r="S270" s="55" t="s">
        <v>210</v>
      </c>
      <c r="T270" s="52"/>
    </row>
    <row r="271" spans="1:20" ht="25.2" customHeight="1" x14ac:dyDescent="0.35">
      <c r="A271" s="122" t="s">
        <v>118</v>
      </c>
      <c r="B271" s="129"/>
      <c r="C271" s="129"/>
      <c r="D271" s="129"/>
      <c r="E271" s="130"/>
      <c r="F271" s="56">
        <v>790</v>
      </c>
      <c r="G271" s="44">
        <v>814.10300000000007</v>
      </c>
      <c r="H271" s="44">
        <v>30.535000000000004</v>
      </c>
      <c r="I271" s="44">
        <v>24.408999999999999</v>
      </c>
      <c r="J271" s="44">
        <v>123.93299999999999</v>
      </c>
      <c r="K271" s="44">
        <v>190.93100000000001</v>
      </c>
      <c r="L271" s="44">
        <v>0.50700000000000012</v>
      </c>
      <c r="M271" s="44">
        <v>25.262</v>
      </c>
      <c r="N271" s="44">
        <v>3.7890000000000006</v>
      </c>
      <c r="O271" s="44">
        <v>100.56399999999999</v>
      </c>
      <c r="P271" s="44">
        <v>116.57300000000001</v>
      </c>
      <c r="Q271" s="44">
        <v>318.59499999999997</v>
      </c>
      <c r="R271" s="44">
        <v>6.2799999999999994</v>
      </c>
      <c r="S271" s="51"/>
      <c r="T271" s="52"/>
    </row>
    <row r="272" spans="1:20" ht="25.2" hidden="1" customHeight="1" x14ac:dyDescent="0.35">
      <c r="A272" s="122" t="s">
        <v>119</v>
      </c>
      <c r="B272" s="123"/>
      <c r="C272" s="123"/>
      <c r="D272" s="57"/>
      <c r="E272" s="58"/>
      <c r="F272" s="56">
        <v>700</v>
      </c>
      <c r="G272" s="44" t="s">
        <v>146</v>
      </c>
      <c r="H272" s="44" t="s">
        <v>139</v>
      </c>
      <c r="I272" s="44" t="s">
        <v>140</v>
      </c>
      <c r="J272" s="44" t="s">
        <v>141</v>
      </c>
      <c r="K272" s="44"/>
      <c r="L272" s="44"/>
      <c r="M272" s="44"/>
      <c r="N272" s="44"/>
      <c r="O272" s="44"/>
      <c r="P272" s="44"/>
      <c r="Q272" s="44"/>
      <c r="R272" s="44"/>
      <c r="S272" s="51"/>
      <c r="T272" s="52"/>
    </row>
    <row r="273" spans="1:20" ht="25.2" customHeight="1" x14ac:dyDescent="0.35">
      <c r="A273" s="45">
        <v>2</v>
      </c>
      <c r="B273" s="46">
        <v>10</v>
      </c>
      <c r="C273" s="60" t="s">
        <v>113</v>
      </c>
      <c r="D273" s="50"/>
      <c r="E273" s="48"/>
      <c r="F273" s="47"/>
      <c r="G273" s="53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1"/>
      <c r="T273" s="52"/>
    </row>
    <row r="274" spans="1:20" ht="25.2" customHeight="1" x14ac:dyDescent="0.35">
      <c r="A274" s="52"/>
      <c r="B274" s="46" t="s">
        <v>128</v>
      </c>
      <c r="C274" s="50"/>
      <c r="D274" s="50"/>
      <c r="E274" s="48" t="s">
        <v>296</v>
      </c>
      <c r="F274" s="47">
        <v>100</v>
      </c>
      <c r="G274" s="53">
        <v>287.3</v>
      </c>
      <c r="H274" s="53">
        <v>9.5</v>
      </c>
      <c r="I274" s="53">
        <v>7.7</v>
      </c>
      <c r="J274" s="53">
        <v>45</v>
      </c>
      <c r="K274" s="53">
        <v>21.630000000000003</v>
      </c>
      <c r="L274" s="53">
        <v>0.128</v>
      </c>
      <c r="M274" s="53">
        <v>1.1100000000000001</v>
      </c>
      <c r="N274" s="53">
        <v>2.41</v>
      </c>
      <c r="O274" s="53">
        <v>25.59</v>
      </c>
      <c r="P274" s="53">
        <v>28.65</v>
      </c>
      <c r="Q274" s="53">
        <v>110.762</v>
      </c>
      <c r="R274" s="53">
        <v>1.1260000000000001</v>
      </c>
      <c r="S274" s="51" t="s">
        <v>150</v>
      </c>
      <c r="T274" s="52"/>
    </row>
    <row r="275" spans="1:20" ht="25.2" customHeight="1" x14ac:dyDescent="0.35">
      <c r="A275" s="52"/>
      <c r="B275" s="50"/>
      <c r="C275" s="50"/>
      <c r="D275" s="50"/>
      <c r="E275" s="48" t="s">
        <v>297</v>
      </c>
      <c r="F275" s="47">
        <v>200</v>
      </c>
      <c r="G275" s="53">
        <v>85.88</v>
      </c>
      <c r="H275" s="53">
        <v>1.56</v>
      </c>
      <c r="I275" s="53">
        <v>1.1599999999999999</v>
      </c>
      <c r="J275" s="53">
        <v>17.28</v>
      </c>
      <c r="K275" s="53">
        <v>6.76</v>
      </c>
      <c r="L275" s="53">
        <v>0.02</v>
      </c>
      <c r="M275" s="53">
        <v>0.3</v>
      </c>
      <c r="N275" s="53">
        <v>0</v>
      </c>
      <c r="O275" s="53">
        <v>58.66</v>
      </c>
      <c r="P275" s="53">
        <v>10.039999999999999</v>
      </c>
      <c r="Q275" s="53">
        <v>47.12</v>
      </c>
      <c r="R275" s="53">
        <v>0.8</v>
      </c>
      <c r="S275" s="51" t="s">
        <v>298</v>
      </c>
      <c r="T275" s="52"/>
    </row>
    <row r="276" spans="1:20" ht="25.2" customHeight="1" x14ac:dyDescent="0.35">
      <c r="A276" s="122" t="s">
        <v>118</v>
      </c>
      <c r="B276" s="129"/>
      <c r="C276" s="129"/>
      <c r="D276" s="129"/>
      <c r="E276" s="130"/>
      <c r="F276" s="56">
        <v>300</v>
      </c>
      <c r="G276" s="44">
        <v>373.18</v>
      </c>
      <c r="H276" s="44">
        <v>11.06</v>
      </c>
      <c r="I276" s="44">
        <v>8.86</v>
      </c>
      <c r="J276" s="44">
        <v>62.28</v>
      </c>
      <c r="K276" s="44">
        <v>28.39</v>
      </c>
      <c r="L276" s="44">
        <v>0.14799999999999999</v>
      </c>
      <c r="M276" s="44">
        <v>1.4100000000000001</v>
      </c>
      <c r="N276" s="44">
        <v>2.41</v>
      </c>
      <c r="O276" s="44">
        <v>84.25</v>
      </c>
      <c r="P276" s="44">
        <v>38.69</v>
      </c>
      <c r="Q276" s="44">
        <v>157.88200000000001</v>
      </c>
      <c r="R276" s="44">
        <v>1.9260000000000002</v>
      </c>
      <c r="S276" s="51"/>
      <c r="T276" s="52"/>
    </row>
    <row r="277" spans="1:20" ht="25.2" hidden="1" customHeight="1" x14ac:dyDescent="0.35">
      <c r="A277" s="122" t="s">
        <v>119</v>
      </c>
      <c r="B277" s="123"/>
      <c r="C277" s="123"/>
      <c r="D277" s="57"/>
      <c r="E277" s="58"/>
      <c r="F277" s="56">
        <v>300</v>
      </c>
      <c r="G277" s="44" t="s">
        <v>145</v>
      </c>
      <c r="H277" s="44" t="s">
        <v>142</v>
      </c>
      <c r="I277" s="44" t="s">
        <v>143</v>
      </c>
      <c r="J277" s="44" t="s">
        <v>144</v>
      </c>
      <c r="K277" s="44"/>
      <c r="L277" s="44"/>
      <c r="M277" s="44"/>
      <c r="N277" s="44"/>
      <c r="O277" s="44"/>
      <c r="P277" s="44"/>
      <c r="Q277" s="44"/>
      <c r="R277" s="44"/>
      <c r="S277" s="51"/>
      <c r="T277" s="52"/>
    </row>
    <row r="278" spans="1:20" ht="25.2" customHeight="1" x14ac:dyDescent="0.35">
      <c r="A278" s="132" t="s">
        <v>134</v>
      </c>
      <c r="B278" s="133"/>
      <c r="C278" s="133"/>
      <c r="D278" s="133"/>
      <c r="E278" s="134"/>
      <c r="F278" s="56">
        <v>1592</v>
      </c>
      <c r="G278" s="44">
        <v>1699.6690000000003</v>
      </c>
      <c r="H278" s="44">
        <v>58.724000000000004</v>
      </c>
      <c r="I278" s="44">
        <v>58.929000000000002</v>
      </c>
      <c r="J278" s="44">
        <v>239.28300000000002</v>
      </c>
      <c r="K278" s="44">
        <v>452.27100000000002</v>
      </c>
      <c r="L278" s="44">
        <v>0.98950000000000005</v>
      </c>
      <c r="M278" s="44">
        <v>32.292000000000002</v>
      </c>
      <c r="N278" s="44">
        <v>7.4025000000000007</v>
      </c>
      <c r="O278" s="44">
        <v>342.37400000000002</v>
      </c>
      <c r="P278" s="44">
        <v>201.12300000000002</v>
      </c>
      <c r="Q278" s="44">
        <v>785.74699999999996</v>
      </c>
      <c r="R278" s="44">
        <v>11.760999999999999</v>
      </c>
      <c r="S278" s="51"/>
      <c r="T278" s="52"/>
    </row>
    <row r="279" spans="1:20" ht="25.2" hidden="1" customHeight="1" x14ac:dyDescent="0.35">
      <c r="A279" s="132" t="s">
        <v>122</v>
      </c>
      <c r="B279" s="133"/>
      <c r="C279" s="133"/>
      <c r="D279" s="133"/>
      <c r="E279" s="134"/>
      <c r="F279" s="56">
        <v>1500</v>
      </c>
      <c r="G279" s="44" t="s">
        <v>174</v>
      </c>
      <c r="H279" s="44" t="s">
        <v>175</v>
      </c>
      <c r="I279" s="44" t="s">
        <v>176</v>
      </c>
      <c r="J279" s="44" t="s">
        <v>177</v>
      </c>
      <c r="K279" s="44"/>
      <c r="L279" s="44"/>
      <c r="M279" s="44"/>
      <c r="N279" s="44"/>
      <c r="O279" s="44"/>
      <c r="P279" s="44"/>
      <c r="Q279" s="44"/>
      <c r="R279" s="44"/>
      <c r="S279" s="51"/>
      <c r="T279" s="52"/>
    </row>
  </sheetData>
  <mergeCells count="111">
    <mergeCell ref="B168:U168"/>
    <mergeCell ref="B196:U196"/>
    <mergeCell ref="B197:U197"/>
    <mergeCell ref="A262:C262"/>
    <mergeCell ref="A204:C204"/>
    <mergeCell ref="A213:E213"/>
    <mergeCell ref="A214:C214"/>
    <mergeCell ref="A194:E194"/>
    <mergeCell ref="A195:E195"/>
    <mergeCell ref="A203:E203"/>
    <mergeCell ref="A220:E220"/>
    <mergeCell ref="A187:C187"/>
    <mergeCell ref="A192:E192"/>
    <mergeCell ref="A193:C193"/>
    <mergeCell ref="A176:E176"/>
    <mergeCell ref="A177:C177"/>
    <mergeCell ref="A186:E186"/>
    <mergeCell ref="A279:E279"/>
    <mergeCell ref="A278:E278"/>
    <mergeCell ref="B252:U252"/>
    <mergeCell ref="B253:U253"/>
    <mergeCell ref="A221:E221"/>
    <mergeCell ref="A231:E231"/>
    <mergeCell ref="A232:C232"/>
    <mergeCell ref="A218:E218"/>
    <mergeCell ref="A219:C219"/>
    <mergeCell ref="A249:C249"/>
    <mergeCell ref="A242:E242"/>
    <mergeCell ref="A243:C243"/>
    <mergeCell ref="A248:E248"/>
    <mergeCell ref="B223:U223"/>
    <mergeCell ref="A272:C272"/>
    <mergeCell ref="A276:E276"/>
    <mergeCell ref="A277:C277"/>
    <mergeCell ref="B222:U222"/>
    <mergeCell ref="A271:E271"/>
    <mergeCell ref="A250:E250"/>
    <mergeCell ref="A251:E251"/>
    <mergeCell ref="A261:E261"/>
    <mergeCell ref="B141:U141"/>
    <mergeCell ref="B142:U142"/>
    <mergeCell ref="A132:C132"/>
    <mergeCell ref="A137:E137"/>
    <mergeCell ref="A138:C138"/>
    <mergeCell ref="A111:E111"/>
    <mergeCell ref="A112:E112"/>
    <mergeCell ref="A121:E121"/>
    <mergeCell ref="A122:C122"/>
    <mergeCell ref="A140:E140"/>
    <mergeCell ref="B113:U113"/>
    <mergeCell ref="B114:U114"/>
    <mergeCell ref="A139:E139"/>
    <mergeCell ref="A148:E148"/>
    <mergeCell ref="A149:C149"/>
    <mergeCell ref="A165:E165"/>
    <mergeCell ref="A166:E166"/>
    <mergeCell ref="A158:E158"/>
    <mergeCell ref="B167:U167"/>
    <mergeCell ref="A159:C159"/>
    <mergeCell ref="A163:E163"/>
    <mergeCell ref="A164:C164"/>
    <mergeCell ref="A67:C67"/>
    <mergeCell ref="A76:E76"/>
    <mergeCell ref="A77:C77"/>
    <mergeCell ref="A56:E56"/>
    <mergeCell ref="A57:E57"/>
    <mergeCell ref="A66:E66"/>
    <mergeCell ref="A83:E83"/>
    <mergeCell ref="A84:E84"/>
    <mergeCell ref="A93:E93"/>
    <mergeCell ref="B58:U58"/>
    <mergeCell ref="B59:U59"/>
    <mergeCell ref="A94:C94"/>
    <mergeCell ref="A81:E81"/>
    <mergeCell ref="A82:C82"/>
    <mergeCell ref="A110:C110"/>
    <mergeCell ref="A104:E104"/>
    <mergeCell ref="A105:C105"/>
    <mergeCell ref="A109:E109"/>
    <mergeCell ref="A131:E131"/>
    <mergeCell ref="B85:U85"/>
    <mergeCell ref="B86:U86"/>
    <mergeCell ref="A23:C23"/>
    <mergeCell ref="A28:C28"/>
    <mergeCell ref="A30:E30"/>
    <mergeCell ref="A22:E22"/>
    <mergeCell ref="A27:E27"/>
    <mergeCell ref="A29:E29"/>
    <mergeCell ref="A50:C50"/>
    <mergeCell ref="A54:E54"/>
    <mergeCell ref="A55:C55"/>
    <mergeCell ref="A39:E39"/>
    <mergeCell ref="A40:C40"/>
    <mergeCell ref="A49:E49"/>
    <mergeCell ref="B31:U31"/>
    <mergeCell ref="B32:U32"/>
    <mergeCell ref="A3:A4"/>
    <mergeCell ref="B3:B4"/>
    <mergeCell ref="C3:C4"/>
    <mergeCell ref="E3:E4"/>
    <mergeCell ref="A12:C12"/>
    <mergeCell ref="A2:T2"/>
    <mergeCell ref="A1:T1"/>
    <mergeCell ref="S3:S4"/>
    <mergeCell ref="T3:T4"/>
    <mergeCell ref="A11:E11"/>
    <mergeCell ref="F3:F4"/>
    <mergeCell ref="G3:G4"/>
    <mergeCell ref="H3:J3"/>
    <mergeCell ref="K3:N3"/>
    <mergeCell ref="O3:R3"/>
  </mergeCells>
  <pageMargins left="0" right="0" top="0" bottom="0" header="0.31496062992125984" footer="0.31496062992125984"/>
  <pageSetup paperSize="9" scale="62" fitToWidth="0" fitToHeight="0" orientation="landscape" r:id="rId1"/>
  <rowBreaks count="9" manualBreakCount="9">
    <brk id="29" max="16383" man="1"/>
    <brk id="56" max="16383" man="1"/>
    <brk id="84" max="16383" man="1"/>
    <brk id="111" max="16383" man="1"/>
    <brk id="139" max="16383" man="1"/>
    <brk id="165" max="16383" man="1"/>
    <brk id="194" max="16383" man="1"/>
    <brk id="220" max="16383" man="1"/>
    <brk id="25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4"/>
  <sheetViews>
    <sheetView view="pageBreakPreview" zoomScale="60" workbookViewId="0">
      <selection activeCell="I8" sqref="I8"/>
    </sheetView>
  </sheetViews>
  <sheetFormatPr defaultColWidth="9.109375" defaultRowHeight="13.8" x14ac:dyDescent="0.25"/>
  <cols>
    <col min="1" max="1" width="3.88671875" style="1" customWidth="1"/>
    <col min="2" max="2" width="14.109375" style="1" customWidth="1"/>
    <col min="3" max="3" width="13.33203125" style="1" bestFit="1" customWidth="1"/>
    <col min="4" max="5" width="9.33203125" style="1" bestFit="1" customWidth="1"/>
    <col min="6" max="6" width="12.6640625" style="1" customWidth="1"/>
    <col min="7" max="14" width="9.33203125" style="1" bestFit="1" customWidth="1"/>
    <col min="15" max="15" width="9.109375" style="1"/>
    <col min="16" max="16" width="32.44140625" style="1" hidden="1" customWidth="1"/>
    <col min="17" max="20" width="9.33203125" style="1" hidden="1" customWidth="1"/>
    <col min="21" max="16384" width="9.109375" style="1"/>
  </cols>
  <sheetData>
    <row r="1" spans="2:20" ht="40.5" customHeight="1" thickBot="1" x14ac:dyDescent="0.3">
      <c r="B1" s="135" t="s">
        <v>18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2:20" ht="75" customHeight="1" thickBot="1" x14ac:dyDescent="0.3">
      <c r="B2" s="142" t="s">
        <v>16</v>
      </c>
      <c r="C2" s="142" t="s">
        <v>1</v>
      </c>
      <c r="D2" s="142"/>
      <c r="E2" s="142"/>
      <c r="F2" s="142" t="s">
        <v>17</v>
      </c>
      <c r="G2" s="142" t="s">
        <v>3</v>
      </c>
      <c r="H2" s="142"/>
      <c r="I2" s="142"/>
      <c r="J2" s="142"/>
      <c r="K2" s="142" t="s">
        <v>4</v>
      </c>
      <c r="L2" s="142"/>
      <c r="M2" s="142"/>
      <c r="N2" s="142"/>
      <c r="P2" s="139" t="s">
        <v>21</v>
      </c>
      <c r="Q2" s="136" t="s">
        <v>1</v>
      </c>
      <c r="R2" s="137"/>
      <c r="S2" s="138"/>
      <c r="T2" s="2" t="s">
        <v>19</v>
      </c>
    </row>
    <row r="3" spans="2:20" ht="30.6" customHeight="1" thickBot="1" x14ac:dyDescent="0.3">
      <c r="B3" s="143"/>
      <c r="C3" s="74" t="s">
        <v>5</v>
      </c>
      <c r="D3" s="74" t="s">
        <v>6</v>
      </c>
      <c r="E3" s="74" t="s">
        <v>7</v>
      </c>
      <c r="F3" s="142"/>
      <c r="G3" s="35" t="s">
        <v>9</v>
      </c>
      <c r="H3" s="35" t="s">
        <v>91</v>
      </c>
      <c r="I3" s="35" t="s">
        <v>8</v>
      </c>
      <c r="J3" s="35" t="s">
        <v>10</v>
      </c>
      <c r="K3" s="35" t="s">
        <v>11</v>
      </c>
      <c r="L3" s="35" t="s">
        <v>12</v>
      </c>
      <c r="M3" s="35" t="s">
        <v>92</v>
      </c>
      <c r="N3" s="35" t="s">
        <v>13</v>
      </c>
      <c r="P3" s="140"/>
      <c r="Q3" s="3" t="s">
        <v>5</v>
      </c>
      <c r="R3" s="3" t="s">
        <v>6</v>
      </c>
      <c r="S3" s="3" t="s">
        <v>7</v>
      </c>
      <c r="T3" s="4" t="s">
        <v>20</v>
      </c>
    </row>
    <row r="4" spans="2:20" s="68" customFormat="1" ht="16.5" customHeight="1" thickBot="1" x14ac:dyDescent="0.35">
      <c r="B4" s="75">
        <v>1</v>
      </c>
      <c r="C4" s="76">
        <v>54.080000000000005</v>
      </c>
      <c r="D4" s="76">
        <v>52.579000000000008</v>
      </c>
      <c r="E4" s="76">
        <v>260.44100000000003</v>
      </c>
      <c r="F4" s="76">
        <v>1720.2610000000002</v>
      </c>
      <c r="G4" s="76">
        <v>234.61399999999998</v>
      </c>
      <c r="H4" s="76">
        <v>1.0799999999999998</v>
      </c>
      <c r="I4" s="76">
        <v>48.728999999999999</v>
      </c>
      <c r="J4" s="76">
        <v>6.0039999999999996</v>
      </c>
      <c r="K4" s="76">
        <v>342.55200000000002</v>
      </c>
      <c r="L4" s="76">
        <v>252.46</v>
      </c>
      <c r="M4" s="76">
        <v>790.024</v>
      </c>
      <c r="N4" s="76">
        <v>15.764000000000001</v>
      </c>
      <c r="P4" s="141"/>
      <c r="Q4" s="70" t="s">
        <v>22</v>
      </c>
      <c r="R4" s="70" t="s">
        <v>23</v>
      </c>
      <c r="S4" s="70" t="s">
        <v>24</v>
      </c>
      <c r="T4" s="71" t="s">
        <v>25</v>
      </c>
    </row>
    <row r="5" spans="2:20" s="68" customFormat="1" ht="21" customHeight="1" thickBot="1" x14ac:dyDescent="0.35">
      <c r="B5" s="75">
        <v>2</v>
      </c>
      <c r="C5" s="76">
        <v>62.906999999999996</v>
      </c>
      <c r="D5" s="76">
        <v>44.393000000000001</v>
      </c>
      <c r="E5" s="76">
        <v>229.089</v>
      </c>
      <c r="F5" s="76">
        <v>1575.0709999999999</v>
      </c>
      <c r="G5" s="76">
        <v>634.40600000000006</v>
      </c>
      <c r="H5" s="76">
        <v>0.66</v>
      </c>
      <c r="I5" s="76">
        <v>31.683000000000003</v>
      </c>
      <c r="J5" s="76">
        <v>5.8789999999999996</v>
      </c>
      <c r="K5" s="76">
        <v>483.54300000000001</v>
      </c>
      <c r="L5" s="76">
        <v>226.32</v>
      </c>
      <c r="M5" s="76">
        <v>913.2299999999999</v>
      </c>
      <c r="N5" s="76">
        <v>10.918999999999999</v>
      </c>
      <c r="P5" s="72"/>
      <c r="Q5" s="73"/>
      <c r="R5" s="73"/>
      <c r="S5" s="73"/>
      <c r="T5" s="73"/>
    </row>
    <row r="6" spans="2:20" s="68" customFormat="1" ht="15.6" customHeight="1" thickBot="1" x14ac:dyDescent="0.35">
      <c r="B6" s="75">
        <v>3</v>
      </c>
      <c r="C6" s="76">
        <v>58.353999999999999</v>
      </c>
      <c r="D6" s="76">
        <v>55.019999999999996</v>
      </c>
      <c r="E6" s="76">
        <v>248.07399999999998</v>
      </c>
      <c r="F6" s="76">
        <v>1716.787</v>
      </c>
      <c r="G6" s="76">
        <v>414.60999999999996</v>
      </c>
      <c r="H6" s="76">
        <v>0.70399999999999996</v>
      </c>
      <c r="I6" s="76">
        <v>20.670999999999999</v>
      </c>
      <c r="J6" s="76">
        <v>6.9940000000000007</v>
      </c>
      <c r="K6" s="76">
        <v>623.61300000000006</v>
      </c>
      <c r="L6" s="76">
        <v>162.13900000000001</v>
      </c>
      <c r="M6" s="76">
        <v>892.14499999999998</v>
      </c>
      <c r="N6" s="76">
        <v>12.779</v>
      </c>
      <c r="P6" s="72"/>
      <c r="Q6" s="73"/>
      <c r="R6" s="73"/>
      <c r="S6" s="73"/>
      <c r="T6" s="73"/>
    </row>
    <row r="7" spans="2:20" s="68" customFormat="1" ht="16.5" customHeight="1" x14ac:dyDescent="0.3">
      <c r="B7" s="75">
        <v>4</v>
      </c>
      <c r="C7" s="76">
        <v>61.283000000000001</v>
      </c>
      <c r="D7" s="76">
        <v>54.272999999999996</v>
      </c>
      <c r="E7" s="76">
        <v>239.16</v>
      </c>
      <c r="F7" s="76">
        <v>1690.2170000000001</v>
      </c>
      <c r="G7" s="76">
        <v>318.02</v>
      </c>
      <c r="H7" s="76">
        <v>0.83200000000000007</v>
      </c>
      <c r="I7" s="76">
        <v>61.960999999999999</v>
      </c>
      <c r="J7" s="76">
        <v>5.7470000000000008</v>
      </c>
      <c r="K7" s="76">
        <v>411.483</v>
      </c>
      <c r="L7" s="76">
        <v>232.82899999999998</v>
      </c>
      <c r="M7" s="76">
        <v>761.69499999999994</v>
      </c>
      <c r="N7" s="76">
        <v>11.3147</v>
      </c>
    </row>
    <row r="8" spans="2:20" s="68" customFormat="1" ht="16.5" customHeight="1" x14ac:dyDescent="0.3">
      <c r="B8" s="75">
        <v>5</v>
      </c>
      <c r="C8" s="76">
        <v>51.512</v>
      </c>
      <c r="D8" s="76">
        <v>56.905000000000001</v>
      </c>
      <c r="E8" s="76">
        <v>261.80799999999999</v>
      </c>
      <c r="F8" s="76">
        <v>1766.0070000000001</v>
      </c>
      <c r="G8" s="76">
        <v>383.58199999999999</v>
      </c>
      <c r="H8" s="76">
        <v>0.88150000000000006</v>
      </c>
      <c r="I8" s="76">
        <v>25.324000000000002</v>
      </c>
      <c r="J8" s="76">
        <v>6.7705000000000002</v>
      </c>
      <c r="K8" s="76">
        <v>545.32999999999993</v>
      </c>
      <c r="L8" s="76">
        <v>283.03499999999997</v>
      </c>
      <c r="M8" s="76">
        <v>925.50599999999997</v>
      </c>
      <c r="N8" s="76">
        <v>12.899000000000001</v>
      </c>
    </row>
    <row r="9" spans="2:20" s="68" customFormat="1" ht="16.5" customHeight="1" x14ac:dyDescent="0.3">
      <c r="B9" s="75">
        <v>6</v>
      </c>
      <c r="C9" s="76">
        <v>48.385999999999996</v>
      </c>
      <c r="D9" s="76">
        <v>52.357999999999997</v>
      </c>
      <c r="E9" s="76">
        <v>259.56100000000004</v>
      </c>
      <c r="F9" s="76">
        <v>1687.0430000000001</v>
      </c>
      <c r="G9" s="76">
        <v>223.596</v>
      </c>
      <c r="H9" s="76">
        <v>1.351</v>
      </c>
      <c r="I9" s="76">
        <v>49.815999999999995</v>
      </c>
      <c r="J9" s="76">
        <v>6.1920000000000002</v>
      </c>
      <c r="K9" s="76">
        <v>293.14800000000002</v>
      </c>
      <c r="L9" s="76">
        <v>282.28100000000001</v>
      </c>
      <c r="M9" s="76">
        <v>848.76099999999997</v>
      </c>
      <c r="N9" s="76">
        <v>14.8</v>
      </c>
    </row>
    <row r="10" spans="2:20" s="68" customFormat="1" ht="16.5" customHeight="1" x14ac:dyDescent="0.3">
      <c r="B10" s="75">
        <v>7</v>
      </c>
      <c r="C10" s="76">
        <v>54.336999999999996</v>
      </c>
      <c r="D10" s="76">
        <v>57.977000000000004</v>
      </c>
      <c r="E10" s="76">
        <v>252.05500000000001</v>
      </c>
      <c r="F10" s="76">
        <v>1743.047</v>
      </c>
      <c r="G10" s="76">
        <v>353.733</v>
      </c>
      <c r="H10" s="76">
        <v>0.93100000000000016</v>
      </c>
      <c r="I10" s="76">
        <v>24.871000000000002</v>
      </c>
      <c r="J10" s="76">
        <v>7.0860000000000003</v>
      </c>
      <c r="K10" s="76">
        <v>513.24099999999999</v>
      </c>
      <c r="L10" s="76">
        <v>171.29899999999998</v>
      </c>
      <c r="M10" s="76">
        <v>832.60599999999999</v>
      </c>
      <c r="N10" s="76">
        <v>14.043700000000001</v>
      </c>
    </row>
    <row r="11" spans="2:20" s="68" customFormat="1" ht="18.75" customHeight="1" x14ac:dyDescent="0.3">
      <c r="B11" s="75">
        <v>8</v>
      </c>
      <c r="C11" s="76">
        <v>50.768000000000001</v>
      </c>
      <c r="D11" s="76">
        <v>57.298000000000002</v>
      </c>
      <c r="E11" s="76">
        <v>226.714</v>
      </c>
      <c r="F11" s="76">
        <v>1625.598</v>
      </c>
      <c r="G11" s="76">
        <v>448.10999999999996</v>
      </c>
      <c r="H11" s="76">
        <v>0.79199999999999993</v>
      </c>
      <c r="I11" s="76">
        <v>45.138000000000005</v>
      </c>
      <c r="J11" s="76">
        <v>5.9020000000000001</v>
      </c>
      <c r="K11" s="76">
        <v>344.51600000000002</v>
      </c>
      <c r="L11" s="76">
        <v>176.84000000000003</v>
      </c>
      <c r="M11" s="76">
        <v>626.21799999999996</v>
      </c>
      <c r="N11" s="76">
        <v>25.673999999999999</v>
      </c>
    </row>
    <row r="12" spans="2:20" s="68" customFormat="1" ht="16.5" customHeight="1" x14ac:dyDescent="0.3">
      <c r="B12" s="75">
        <v>9</v>
      </c>
      <c r="C12" s="76">
        <v>51.826999999999998</v>
      </c>
      <c r="D12" s="76">
        <v>55.055</v>
      </c>
      <c r="E12" s="76">
        <v>263.72399999999999</v>
      </c>
      <c r="F12" s="76">
        <v>1728.9500000000003</v>
      </c>
      <c r="G12" s="76">
        <v>229.399</v>
      </c>
      <c r="H12" s="76">
        <v>1.0860000000000003</v>
      </c>
      <c r="I12" s="76">
        <v>44.488</v>
      </c>
      <c r="J12" s="76">
        <v>7.3100000000000005</v>
      </c>
      <c r="K12" s="76">
        <v>374.56</v>
      </c>
      <c r="L12" s="76">
        <v>248.63300000000001</v>
      </c>
      <c r="M12" s="76">
        <v>807.91</v>
      </c>
      <c r="N12" s="76">
        <v>10.431000000000001</v>
      </c>
    </row>
    <row r="13" spans="2:20" s="68" customFormat="1" ht="15.6" x14ac:dyDescent="0.3">
      <c r="B13" s="75">
        <v>10</v>
      </c>
      <c r="C13" s="76">
        <v>58.724000000000004</v>
      </c>
      <c r="D13" s="76">
        <v>58.929000000000002</v>
      </c>
      <c r="E13" s="76">
        <v>239.28300000000002</v>
      </c>
      <c r="F13" s="76">
        <v>1699.6690000000003</v>
      </c>
      <c r="G13" s="76">
        <v>452.27100000000002</v>
      </c>
      <c r="H13" s="76">
        <v>0.98950000000000005</v>
      </c>
      <c r="I13" s="76">
        <v>32.292000000000002</v>
      </c>
      <c r="J13" s="76">
        <v>7.4025000000000007</v>
      </c>
      <c r="K13" s="76">
        <v>342.37400000000002</v>
      </c>
      <c r="L13" s="76">
        <v>201.12300000000002</v>
      </c>
      <c r="M13" s="76">
        <v>785.74699999999996</v>
      </c>
      <c r="N13" s="76">
        <v>11.760999999999999</v>
      </c>
    </row>
    <row r="14" spans="2:20" s="69" customFormat="1" ht="46.8" x14ac:dyDescent="0.3">
      <c r="B14" s="76" t="s">
        <v>288</v>
      </c>
      <c r="C14" s="77">
        <v>55.217800000000011</v>
      </c>
      <c r="D14" s="77">
        <v>54.478700000000003</v>
      </c>
      <c r="E14" s="77">
        <v>247.99090000000001</v>
      </c>
      <c r="F14" s="77">
        <v>1695.2650000000001</v>
      </c>
      <c r="G14" s="77">
        <v>369.23410000000001</v>
      </c>
      <c r="H14" s="77">
        <v>0.93069999999999986</v>
      </c>
      <c r="I14" s="77">
        <v>38.497299999999996</v>
      </c>
      <c r="J14" s="77">
        <v>6.5287000000000006</v>
      </c>
      <c r="K14" s="77">
        <v>427.43599999999998</v>
      </c>
      <c r="L14" s="77">
        <v>223.69589999999999</v>
      </c>
      <c r="M14" s="77">
        <v>818.38420000000008</v>
      </c>
      <c r="N14" s="77">
        <v>14.038540000000001</v>
      </c>
    </row>
  </sheetData>
  <mergeCells count="8">
    <mergeCell ref="B1:N1"/>
    <mergeCell ref="Q2:S2"/>
    <mergeCell ref="P2:P4"/>
    <mergeCell ref="C2:E2"/>
    <mergeCell ref="F2:F3"/>
    <mergeCell ref="G2:J2"/>
    <mergeCell ref="K2:N2"/>
    <mergeCell ref="B2:B3"/>
  </mergeCells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="60" zoomScaleNormal="70" workbookViewId="0">
      <selection activeCell="E23" sqref="E23"/>
    </sheetView>
  </sheetViews>
  <sheetFormatPr defaultColWidth="9.109375" defaultRowHeight="18" x14ac:dyDescent="0.3"/>
  <cols>
    <col min="1" max="1" width="9.109375" style="78"/>
    <col min="2" max="2" width="54.33203125" style="80" customWidth="1"/>
    <col min="3" max="3" width="21.33203125" style="78" customWidth="1"/>
    <col min="4" max="4" width="21.33203125" style="78" hidden="1" customWidth="1"/>
    <col min="5" max="5" width="19.6640625" style="78" customWidth="1"/>
    <col min="6" max="6" width="19.33203125" style="81" customWidth="1"/>
    <col min="7" max="7" width="12.109375" style="78" customWidth="1"/>
    <col min="8" max="8" width="12.109375" style="82" customWidth="1"/>
    <col min="9" max="10" width="16.88671875" style="78" customWidth="1"/>
    <col min="11" max="11" width="13" style="78" customWidth="1"/>
    <col min="12" max="12" width="9.109375" style="78" hidden="1" customWidth="1"/>
    <col min="13" max="16384" width="9.109375" style="78"/>
  </cols>
  <sheetData>
    <row r="1" spans="1:12" ht="38.4" customHeight="1" x14ac:dyDescent="0.3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3">
      <c r="A2" s="79"/>
    </row>
    <row r="3" spans="1:12" ht="73.95" customHeight="1" x14ac:dyDescent="0.3">
      <c r="A3" s="102" t="s">
        <v>27</v>
      </c>
      <c r="B3" s="102" t="s">
        <v>28</v>
      </c>
      <c r="C3" s="102" t="s">
        <v>29</v>
      </c>
      <c r="D3" s="102" t="s">
        <v>293</v>
      </c>
      <c r="E3" s="144" t="s">
        <v>289</v>
      </c>
      <c r="F3" s="145"/>
      <c r="G3" s="103" t="s">
        <v>30</v>
      </c>
      <c r="H3" s="104"/>
      <c r="I3" s="102" t="s">
        <v>51</v>
      </c>
      <c r="J3" s="102" t="s">
        <v>98</v>
      </c>
      <c r="K3" s="102" t="s">
        <v>99</v>
      </c>
      <c r="L3" s="105" t="s">
        <v>31</v>
      </c>
    </row>
    <row r="4" spans="1:12" ht="27.75" customHeight="1" x14ac:dyDescent="0.3">
      <c r="A4" s="106"/>
      <c r="B4" s="106"/>
      <c r="C4" s="106"/>
      <c r="D4" s="106"/>
      <c r="E4" s="107"/>
      <c r="F4" s="108"/>
      <c r="G4" s="107"/>
      <c r="H4" s="108"/>
      <c r="I4" s="106"/>
      <c r="J4" s="106"/>
      <c r="K4" s="106"/>
      <c r="L4" s="109"/>
    </row>
    <row r="5" spans="1:12" ht="27.75" customHeight="1" x14ac:dyDescent="0.3">
      <c r="A5" s="110"/>
      <c r="B5" s="110"/>
      <c r="C5" s="110"/>
      <c r="D5" s="110"/>
      <c r="E5" s="83">
        <v>0.6</v>
      </c>
      <c r="F5" s="83">
        <v>0.75</v>
      </c>
      <c r="G5" s="83">
        <v>0.6</v>
      </c>
      <c r="H5" s="83">
        <v>0.75</v>
      </c>
      <c r="I5" s="110"/>
      <c r="J5" s="110"/>
      <c r="K5" s="110"/>
      <c r="L5" s="111"/>
    </row>
    <row r="6" spans="1:12" ht="20.399999999999999" customHeight="1" x14ac:dyDescent="0.3">
      <c r="A6" s="84">
        <v>1</v>
      </c>
      <c r="B6" s="85" t="s">
        <v>100</v>
      </c>
      <c r="C6" s="84">
        <v>80</v>
      </c>
      <c r="D6" s="84">
        <v>88</v>
      </c>
      <c r="E6" s="84">
        <v>48</v>
      </c>
      <c r="F6" s="86">
        <v>60</v>
      </c>
      <c r="G6" s="84">
        <v>480</v>
      </c>
      <c r="H6" s="87">
        <v>600</v>
      </c>
      <c r="I6" s="84">
        <v>490</v>
      </c>
      <c r="J6" s="84" t="s">
        <v>32</v>
      </c>
      <c r="K6" s="84">
        <v>10</v>
      </c>
      <c r="L6" s="88"/>
    </row>
    <row r="7" spans="1:12" ht="20.399999999999999" customHeight="1" x14ac:dyDescent="0.3">
      <c r="A7" s="84">
        <v>2</v>
      </c>
      <c r="B7" s="85" t="s">
        <v>101</v>
      </c>
      <c r="C7" s="84">
        <v>150</v>
      </c>
      <c r="D7" s="84">
        <v>165</v>
      </c>
      <c r="E7" s="84">
        <v>90</v>
      </c>
      <c r="F7" s="86">
        <v>112.5</v>
      </c>
      <c r="G7" s="84">
        <v>900</v>
      </c>
      <c r="H7" s="87">
        <v>1125</v>
      </c>
      <c r="I7" s="84">
        <v>1160</v>
      </c>
      <c r="J7" s="84" t="s">
        <v>32</v>
      </c>
      <c r="K7" s="87">
        <v>35</v>
      </c>
      <c r="L7" s="88"/>
    </row>
    <row r="8" spans="1:12" ht="20.399999999999999" customHeight="1" x14ac:dyDescent="0.3">
      <c r="A8" s="84">
        <v>3</v>
      </c>
      <c r="B8" s="85" t="s">
        <v>33</v>
      </c>
      <c r="C8" s="84">
        <v>15</v>
      </c>
      <c r="D8" s="84">
        <v>16.5</v>
      </c>
      <c r="E8" s="84">
        <v>9</v>
      </c>
      <c r="F8" s="86">
        <v>11.25</v>
      </c>
      <c r="G8" s="84">
        <v>90</v>
      </c>
      <c r="H8" s="87">
        <v>112.5</v>
      </c>
      <c r="I8" s="84">
        <v>75</v>
      </c>
      <c r="J8" s="84">
        <v>15</v>
      </c>
      <c r="K8" s="87" t="s">
        <v>32</v>
      </c>
      <c r="L8" s="89" t="e">
        <v>#REF!</v>
      </c>
    </row>
    <row r="9" spans="1:12" ht="20.399999999999999" customHeight="1" x14ac:dyDescent="0.3">
      <c r="A9" s="84">
        <v>4</v>
      </c>
      <c r="B9" s="85" t="s">
        <v>34</v>
      </c>
      <c r="C9" s="84">
        <v>45</v>
      </c>
      <c r="D9" s="84">
        <v>49.500000000000007</v>
      </c>
      <c r="E9" s="84">
        <v>27</v>
      </c>
      <c r="F9" s="86">
        <v>33.75</v>
      </c>
      <c r="G9" s="84">
        <v>270</v>
      </c>
      <c r="H9" s="87">
        <v>337.5</v>
      </c>
      <c r="I9" s="84">
        <v>430</v>
      </c>
      <c r="J9" s="84" t="s">
        <v>32</v>
      </c>
      <c r="K9" s="87">
        <v>92.5</v>
      </c>
      <c r="L9" s="89" t="e">
        <v>#REF!</v>
      </c>
    </row>
    <row r="10" spans="1:12" ht="20.399999999999999" customHeight="1" x14ac:dyDescent="0.3">
      <c r="A10" s="84">
        <v>5</v>
      </c>
      <c r="B10" s="85" t="s">
        <v>35</v>
      </c>
      <c r="C10" s="84">
        <v>15</v>
      </c>
      <c r="D10" s="84">
        <v>16.5</v>
      </c>
      <c r="E10" s="84">
        <v>9</v>
      </c>
      <c r="F10" s="86">
        <v>11.25</v>
      </c>
      <c r="G10" s="84">
        <v>90</v>
      </c>
      <c r="H10" s="87">
        <v>112.5</v>
      </c>
      <c r="I10" s="84">
        <v>145</v>
      </c>
      <c r="J10" s="84" t="s">
        <v>32</v>
      </c>
      <c r="K10" s="87">
        <v>92.5</v>
      </c>
      <c r="L10" s="89" t="e">
        <v>#REF!</v>
      </c>
    </row>
    <row r="11" spans="1:12" ht="20.399999999999999" customHeight="1" x14ac:dyDescent="0.3">
      <c r="A11" s="84">
        <v>6</v>
      </c>
      <c r="B11" s="85" t="s">
        <v>36</v>
      </c>
      <c r="C11" s="84">
        <v>187</v>
      </c>
      <c r="D11" s="84">
        <v>205.70000000000002</v>
      </c>
      <c r="E11" s="84">
        <v>112.2</v>
      </c>
      <c r="F11" s="86">
        <v>140.25</v>
      </c>
      <c r="G11" s="84">
        <v>1122</v>
      </c>
      <c r="H11" s="87">
        <v>1402.5</v>
      </c>
      <c r="I11" s="84">
        <v>1078</v>
      </c>
      <c r="J11" s="84">
        <v>44</v>
      </c>
      <c r="K11" s="84" t="s">
        <v>32</v>
      </c>
      <c r="L11" s="89" t="e">
        <v>#REF!</v>
      </c>
    </row>
    <row r="12" spans="1:12" ht="33.6" customHeight="1" x14ac:dyDescent="0.3">
      <c r="A12" s="84">
        <v>7</v>
      </c>
      <c r="B12" s="85" t="s">
        <v>102</v>
      </c>
      <c r="C12" s="84">
        <v>280</v>
      </c>
      <c r="D12" s="84">
        <v>308</v>
      </c>
      <c r="E12" s="84">
        <v>168</v>
      </c>
      <c r="F12" s="86">
        <v>210</v>
      </c>
      <c r="G12" s="84">
        <v>1680</v>
      </c>
      <c r="H12" s="87">
        <v>2100</v>
      </c>
      <c r="I12" s="84">
        <v>1520</v>
      </c>
      <c r="J12" s="84">
        <v>160</v>
      </c>
      <c r="K12" s="84" t="s">
        <v>32</v>
      </c>
      <c r="L12" s="88"/>
    </row>
    <row r="13" spans="1:12" ht="20.399999999999999" customHeight="1" x14ac:dyDescent="0.3">
      <c r="A13" s="84">
        <v>8</v>
      </c>
      <c r="B13" s="85" t="s">
        <v>37</v>
      </c>
      <c r="C13" s="84">
        <v>185</v>
      </c>
      <c r="D13" s="84">
        <v>203.50000000000003</v>
      </c>
      <c r="E13" s="84">
        <v>111</v>
      </c>
      <c r="F13" s="86">
        <v>138.75</v>
      </c>
      <c r="G13" s="84">
        <v>1110</v>
      </c>
      <c r="H13" s="87">
        <v>1387.5</v>
      </c>
      <c r="I13" s="84">
        <v>1430</v>
      </c>
      <c r="J13" s="84" t="s">
        <v>32</v>
      </c>
      <c r="K13" s="87">
        <v>320</v>
      </c>
      <c r="L13" s="89" t="e">
        <v>#REF!</v>
      </c>
    </row>
    <row r="14" spans="1:12" ht="20.399999999999999" customHeight="1" x14ac:dyDescent="0.3">
      <c r="A14" s="84">
        <v>9</v>
      </c>
      <c r="B14" s="85" t="s">
        <v>103</v>
      </c>
      <c r="C14" s="84">
        <v>15</v>
      </c>
      <c r="D14" s="84">
        <v>16.5</v>
      </c>
      <c r="E14" s="84">
        <v>9</v>
      </c>
      <c r="F14" s="86">
        <v>11.25</v>
      </c>
      <c r="G14" s="84">
        <v>90</v>
      </c>
      <c r="H14" s="87">
        <v>112.5</v>
      </c>
      <c r="I14" s="84">
        <v>120</v>
      </c>
      <c r="J14" s="84" t="s">
        <v>32</v>
      </c>
      <c r="K14" s="87">
        <v>7.5</v>
      </c>
      <c r="L14" s="88"/>
    </row>
    <row r="15" spans="1:12" ht="33.6" customHeight="1" x14ac:dyDescent="0.3">
      <c r="A15" s="84">
        <v>10</v>
      </c>
      <c r="B15" s="85" t="s">
        <v>38</v>
      </c>
      <c r="C15" s="84">
        <v>200</v>
      </c>
      <c r="D15" s="84">
        <v>220.00000000000003</v>
      </c>
      <c r="E15" s="84">
        <v>120</v>
      </c>
      <c r="F15" s="86">
        <v>150</v>
      </c>
      <c r="G15" s="84">
        <v>1200</v>
      </c>
      <c r="H15" s="87">
        <v>1500</v>
      </c>
      <c r="I15" s="84">
        <v>1200</v>
      </c>
      <c r="J15" s="84" t="s">
        <v>32</v>
      </c>
      <c r="K15" s="84" t="s">
        <v>32</v>
      </c>
      <c r="L15" s="88"/>
    </row>
    <row r="16" spans="1:12" ht="20.399999999999999" customHeight="1" x14ac:dyDescent="0.3">
      <c r="A16" s="84">
        <v>11</v>
      </c>
      <c r="B16" s="85" t="s">
        <v>290</v>
      </c>
      <c r="C16" s="84">
        <v>70</v>
      </c>
      <c r="D16" s="84">
        <v>77</v>
      </c>
      <c r="E16" s="84">
        <v>42</v>
      </c>
      <c r="F16" s="86">
        <v>52.5</v>
      </c>
      <c r="G16" s="84">
        <v>420</v>
      </c>
      <c r="H16" s="87">
        <v>525</v>
      </c>
      <c r="I16" s="84">
        <v>487</v>
      </c>
      <c r="J16" s="84" t="s">
        <v>32</v>
      </c>
      <c r="K16" s="84">
        <v>67</v>
      </c>
      <c r="L16" s="89" t="e">
        <v>#REF!</v>
      </c>
    </row>
    <row r="17" spans="1:12" ht="20.399999999999999" customHeight="1" x14ac:dyDescent="0.3">
      <c r="A17" s="84">
        <v>12</v>
      </c>
      <c r="B17" s="85" t="s">
        <v>291</v>
      </c>
      <c r="C17" s="84">
        <v>35</v>
      </c>
      <c r="D17" s="84">
        <v>38.5</v>
      </c>
      <c r="E17" s="84">
        <v>21</v>
      </c>
      <c r="F17" s="86">
        <v>26.25</v>
      </c>
      <c r="G17" s="84">
        <v>210</v>
      </c>
      <c r="H17" s="87">
        <v>262.5</v>
      </c>
      <c r="I17" s="84">
        <v>436</v>
      </c>
      <c r="J17" s="84" t="s">
        <v>32</v>
      </c>
      <c r="K17" s="87">
        <v>226</v>
      </c>
      <c r="L17" s="89" t="e">
        <v>#REF!</v>
      </c>
    </row>
    <row r="18" spans="1:12" ht="20.399999999999999" customHeight="1" x14ac:dyDescent="0.3">
      <c r="A18" s="84">
        <v>13</v>
      </c>
      <c r="B18" s="85" t="s">
        <v>104</v>
      </c>
      <c r="C18" s="84">
        <v>58</v>
      </c>
      <c r="D18" s="84">
        <v>63.800000000000004</v>
      </c>
      <c r="E18" s="84">
        <v>34.799999999999997</v>
      </c>
      <c r="F18" s="86">
        <v>43.5</v>
      </c>
      <c r="G18" s="84">
        <v>348</v>
      </c>
      <c r="H18" s="87">
        <v>435</v>
      </c>
      <c r="I18" s="84">
        <v>257</v>
      </c>
      <c r="J18" s="84">
        <v>91</v>
      </c>
      <c r="K18" s="84" t="s">
        <v>32</v>
      </c>
      <c r="L18" s="88"/>
    </row>
    <row r="19" spans="1:12" ht="20.399999999999999" customHeight="1" x14ac:dyDescent="0.3">
      <c r="A19" s="84">
        <v>14</v>
      </c>
      <c r="B19" s="85" t="s">
        <v>39</v>
      </c>
      <c r="C19" s="84">
        <v>300</v>
      </c>
      <c r="D19" s="84">
        <v>330</v>
      </c>
      <c r="E19" s="84">
        <v>180</v>
      </c>
      <c r="F19" s="86">
        <v>225</v>
      </c>
      <c r="G19" s="84">
        <v>1800</v>
      </c>
      <c r="H19" s="87">
        <v>2250</v>
      </c>
      <c r="I19" s="84">
        <v>1620</v>
      </c>
      <c r="J19" s="84">
        <v>180</v>
      </c>
      <c r="K19" s="84" t="s">
        <v>32</v>
      </c>
      <c r="L19" s="88"/>
    </row>
    <row r="20" spans="1:12" ht="20.399999999999999" customHeight="1" x14ac:dyDescent="0.3">
      <c r="A20" s="84">
        <v>15</v>
      </c>
      <c r="B20" s="85" t="s">
        <v>40</v>
      </c>
      <c r="C20" s="84">
        <v>50</v>
      </c>
      <c r="D20" s="84">
        <v>55.000000000000007</v>
      </c>
      <c r="E20" s="84">
        <v>30</v>
      </c>
      <c r="F20" s="86">
        <v>37.5</v>
      </c>
      <c r="G20" s="84">
        <v>300</v>
      </c>
      <c r="H20" s="87">
        <v>375</v>
      </c>
      <c r="I20" s="84">
        <v>207</v>
      </c>
      <c r="J20" s="84">
        <v>93</v>
      </c>
      <c r="K20" s="84" t="s">
        <v>32</v>
      </c>
      <c r="L20" s="88"/>
    </row>
    <row r="21" spans="1:12" ht="20.399999999999999" customHeight="1" x14ac:dyDescent="0.3">
      <c r="A21" s="84">
        <v>16</v>
      </c>
      <c r="B21" s="85" t="s">
        <v>41</v>
      </c>
      <c r="C21" s="84">
        <v>10</v>
      </c>
      <c r="D21" s="84">
        <v>11</v>
      </c>
      <c r="E21" s="84">
        <v>6</v>
      </c>
      <c r="F21" s="86">
        <v>7.5</v>
      </c>
      <c r="G21" s="84">
        <v>60</v>
      </c>
      <c r="H21" s="87">
        <v>75</v>
      </c>
      <c r="I21" s="84">
        <v>126</v>
      </c>
      <c r="J21" s="84" t="s">
        <v>32</v>
      </c>
      <c r="K21" s="87">
        <v>66</v>
      </c>
      <c r="L21" s="89" t="e">
        <v>#REF!</v>
      </c>
    </row>
    <row r="22" spans="1:12" ht="20.399999999999999" customHeight="1" x14ac:dyDescent="0.3">
      <c r="A22" s="84">
        <v>17</v>
      </c>
      <c r="B22" s="85" t="s">
        <v>42</v>
      </c>
      <c r="C22" s="84">
        <v>10</v>
      </c>
      <c r="D22" s="84">
        <v>11</v>
      </c>
      <c r="E22" s="84">
        <v>6</v>
      </c>
      <c r="F22" s="86">
        <v>7.5</v>
      </c>
      <c r="G22" s="84">
        <v>60</v>
      </c>
      <c r="H22" s="87">
        <v>75</v>
      </c>
      <c r="I22" s="84">
        <v>101</v>
      </c>
      <c r="J22" s="84" t="s">
        <v>32</v>
      </c>
      <c r="K22" s="87">
        <v>41</v>
      </c>
      <c r="L22" s="89" t="e">
        <v>#REF!</v>
      </c>
    </row>
    <row r="23" spans="1:12" ht="20.399999999999999" customHeight="1" x14ac:dyDescent="0.3">
      <c r="A23" s="84">
        <v>18</v>
      </c>
      <c r="B23" s="85" t="s">
        <v>43</v>
      </c>
      <c r="C23" s="84">
        <v>30</v>
      </c>
      <c r="D23" s="84">
        <v>33</v>
      </c>
      <c r="E23" s="84">
        <v>18</v>
      </c>
      <c r="F23" s="86">
        <v>22.5</v>
      </c>
      <c r="G23" s="84">
        <v>180</v>
      </c>
      <c r="H23" s="87">
        <v>225</v>
      </c>
      <c r="I23" s="84">
        <v>163</v>
      </c>
      <c r="J23" s="84">
        <v>17</v>
      </c>
      <c r="K23" s="84" t="s">
        <v>32</v>
      </c>
      <c r="L23" s="88"/>
    </row>
    <row r="24" spans="1:12" ht="20.399999999999999" customHeight="1" x14ac:dyDescent="0.3">
      <c r="A24" s="84">
        <v>19</v>
      </c>
      <c r="B24" s="85" t="s">
        <v>44</v>
      </c>
      <c r="C24" s="84">
        <v>15</v>
      </c>
      <c r="D24" s="84">
        <v>16.5</v>
      </c>
      <c r="E24" s="84">
        <v>9</v>
      </c>
      <c r="F24" s="86">
        <v>11.25</v>
      </c>
      <c r="G24" s="84">
        <v>90</v>
      </c>
      <c r="H24" s="87">
        <v>112.5</v>
      </c>
      <c r="I24" s="84">
        <v>124</v>
      </c>
      <c r="J24" s="84" t="s">
        <v>32</v>
      </c>
      <c r="K24" s="87" t="s">
        <v>32</v>
      </c>
      <c r="L24" s="89" t="e">
        <v>#REF!</v>
      </c>
    </row>
    <row r="25" spans="1:12" ht="20.399999999999999" customHeight="1" x14ac:dyDescent="0.3">
      <c r="A25" s="84">
        <v>20</v>
      </c>
      <c r="B25" s="85" t="s">
        <v>45</v>
      </c>
      <c r="C25" s="84" t="s">
        <v>292</v>
      </c>
      <c r="D25" s="84" t="s">
        <v>294</v>
      </c>
      <c r="E25" s="84">
        <v>24</v>
      </c>
      <c r="F25" s="86">
        <v>30</v>
      </c>
      <c r="G25" s="84">
        <v>240</v>
      </c>
      <c r="H25" s="87">
        <v>300</v>
      </c>
      <c r="I25" s="84">
        <v>300</v>
      </c>
      <c r="J25" s="84" t="s">
        <v>32</v>
      </c>
      <c r="K25" s="84">
        <v>60</v>
      </c>
      <c r="L25" s="88"/>
    </row>
    <row r="26" spans="1:12" ht="20.399999999999999" customHeight="1" x14ac:dyDescent="0.3">
      <c r="A26" s="84">
        <v>21</v>
      </c>
      <c r="B26" s="85" t="s">
        <v>46</v>
      </c>
      <c r="C26" s="84">
        <v>30</v>
      </c>
      <c r="D26" s="84">
        <v>33</v>
      </c>
      <c r="E26" s="84">
        <v>18</v>
      </c>
      <c r="F26" s="86">
        <v>22.5</v>
      </c>
      <c r="G26" s="84">
        <v>180</v>
      </c>
      <c r="H26" s="87">
        <v>225</v>
      </c>
      <c r="I26" s="84">
        <v>200</v>
      </c>
      <c r="J26" s="84" t="s">
        <v>32</v>
      </c>
      <c r="K26" s="84" t="s">
        <v>32</v>
      </c>
      <c r="L26" s="88"/>
    </row>
    <row r="27" spans="1:12" ht="20.399999999999999" customHeight="1" x14ac:dyDescent="0.3">
      <c r="A27" s="84">
        <v>22</v>
      </c>
      <c r="B27" s="85" t="s">
        <v>47</v>
      </c>
      <c r="C27" s="84">
        <v>10</v>
      </c>
      <c r="D27" s="84">
        <v>11</v>
      </c>
      <c r="E27" s="84">
        <v>6</v>
      </c>
      <c r="F27" s="86">
        <v>7.5</v>
      </c>
      <c r="G27" s="84">
        <v>60</v>
      </c>
      <c r="H27" s="87">
        <v>75</v>
      </c>
      <c r="I27" s="84">
        <v>110</v>
      </c>
      <c r="J27" s="84" t="s">
        <v>32</v>
      </c>
      <c r="K27" s="87">
        <v>35</v>
      </c>
      <c r="L27" s="89" t="e">
        <v>#REF!</v>
      </c>
    </row>
    <row r="28" spans="1:12" ht="20.399999999999999" customHeight="1" x14ac:dyDescent="0.3">
      <c r="A28" s="84">
        <v>23</v>
      </c>
      <c r="B28" s="85" t="s">
        <v>48</v>
      </c>
      <c r="C28" s="84">
        <v>1</v>
      </c>
      <c r="D28" s="84">
        <v>1.1000000000000001</v>
      </c>
      <c r="E28" s="84">
        <v>0.6</v>
      </c>
      <c r="F28" s="86">
        <v>0.75</v>
      </c>
      <c r="G28" s="84">
        <v>6</v>
      </c>
      <c r="H28" s="87">
        <v>7.5</v>
      </c>
      <c r="I28" s="84">
        <v>16</v>
      </c>
      <c r="J28" s="84" t="s">
        <v>32</v>
      </c>
      <c r="K28" s="84" t="s">
        <v>32</v>
      </c>
      <c r="L28" s="88"/>
    </row>
    <row r="29" spans="1:12" ht="20.399999999999999" customHeight="1" x14ac:dyDescent="0.3">
      <c r="A29" s="84">
        <v>24</v>
      </c>
      <c r="B29" s="85" t="s">
        <v>105</v>
      </c>
      <c r="C29" s="84">
        <v>1</v>
      </c>
      <c r="D29" s="84">
        <v>1.1000000000000001</v>
      </c>
      <c r="E29" s="84">
        <v>0.6</v>
      </c>
      <c r="F29" s="86">
        <v>0.75</v>
      </c>
      <c r="G29" s="84">
        <v>6</v>
      </c>
      <c r="H29" s="87">
        <v>7.5</v>
      </c>
      <c r="I29" s="84">
        <v>8</v>
      </c>
      <c r="J29" s="84" t="s">
        <v>32</v>
      </c>
      <c r="K29" s="84" t="s">
        <v>32</v>
      </c>
      <c r="L29" s="88"/>
    </row>
    <row r="30" spans="1:12" ht="20.399999999999999" customHeight="1" x14ac:dyDescent="0.3">
      <c r="A30" s="84">
        <v>25</v>
      </c>
      <c r="B30" s="85" t="s">
        <v>106</v>
      </c>
      <c r="C30" s="84">
        <v>3</v>
      </c>
      <c r="D30" s="84">
        <v>3.3000000000000003</v>
      </c>
      <c r="E30" s="84">
        <v>1.8</v>
      </c>
      <c r="F30" s="86">
        <v>2.25</v>
      </c>
      <c r="G30" s="84">
        <v>18</v>
      </c>
      <c r="H30" s="87">
        <v>22.5</v>
      </c>
      <c r="I30" s="84">
        <v>20</v>
      </c>
      <c r="J30" s="84" t="s">
        <v>32</v>
      </c>
      <c r="K30" s="84" t="s">
        <v>32</v>
      </c>
      <c r="L30" s="88"/>
    </row>
    <row r="31" spans="1:12" ht="20.399999999999999" customHeight="1" x14ac:dyDescent="0.3">
      <c r="A31" s="84">
        <v>26</v>
      </c>
      <c r="B31" s="85" t="s">
        <v>49</v>
      </c>
      <c r="C31" s="84">
        <v>0.2</v>
      </c>
      <c r="D31" s="84">
        <v>0.22000000000000003</v>
      </c>
      <c r="E31" s="84">
        <v>0.12</v>
      </c>
      <c r="F31" s="86">
        <v>0.15</v>
      </c>
      <c r="G31" s="84">
        <v>1.2</v>
      </c>
      <c r="H31" s="87">
        <v>1.5</v>
      </c>
      <c r="I31" s="84">
        <v>1.2</v>
      </c>
      <c r="J31" s="84" t="s">
        <v>32</v>
      </c>
      <c r="K31" s="84" t="s">
        <v>32</v>
      </c>
      <c r="L31" s="88"/>
    </row>
    <row r="32" spans="1:12" ht="20.399999999999999" customHeight="1" x14ac:dyDescent="0.3">
      <c r="A32" s="84">
        <v>27</v>
      </c>
      <c r="B32" s="85" t="s">
        <v>50</v>
      </c>
      <c r="C32" s="84">
        <v>3</v>
      </c>
      <c r="D32" s="84">
        <v>3.3000000000000003</v>
      </c>
      <c r="E32" s="84">
        <v>1.8</v>
      </c>
      <c r="F32" s="86">
        <v>2.25</v>
      </c>
      <c r="G32" s="84">
        <v>18</v>
      </c>
      <c r="H32" s="87">
        <v>22.5</v>
      </c>
      <c r="I32" s="84">
        <v>20</v>
      </c>
      <c r="J32" s="84" t="s">
        <v>32</v>
      </c>
      <c r="K32" s="84" t="s">
        <v>32</v>
      </c>
      <c r="L32" s="88"/>
    </row>
    <row r="33" spans="1:1" ht="20.399999999999999" customHeight="1" x14ac:dyDescent="0.3">
      <c r="A33" s="79"/>
    </row>
    <row r="34" spans="1:1" ht="20.399999999999999" customHeight="1" x14ac:dyDescent="0.3"/>
  </sheetData>
  <mergeCells count="1">
    <mergeCell ref="E3:F3"/>
  </mergeCells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SheetLayoutView="100" workbookViewId="0">
      <selection activeCell="A7" sqref="A7"/>
    </sheetView>
  </sheetViews>
  <sheetFormatPr defaultColWidth="9.109375" defaultRowHeight="18" x14ac:dyDescent="0.35"/>
  <cols>
    <col min="1" max="1" width="144.33203125" style="93" customWidth="1"/>
    <col min="2" max="2" width="0.5546875" style="93" customWidth="1"/>
    <col min="3" max="16384" width="9.109375" style="93"/>
  </cols>
  <sheetData>
    <row r="1" spans="1:2" x14ac:dyDescent="0.35">
      <c r="A1" s="97" t="s">
        <v>56</v>
      </c>
    </row>
    <row r="2" spans="1:2" s="99" customFormat="1" ht="33.6" x14ac:dyDescent="0.3">
      <c r="A2" s="98" t="s">
        <v>57</v>
      </c>
    </row>
    <row r="3" spans="1:2" s="99" customFormat="1" ht="33.6" x14ac:dyDescent="0.3">
      <c r="A3" s="98" t="s">
        <v>58</v>
      </c>
    </row>
    <row r="4" spans="1:2" s="99" customFormat="1" ht="33.6" x14ac:dyDescent="0.3">
      <c r="A4" s="98" t="s">
        <v>59</v>
      </c>
    </row>
    <row r="5" spans="1:2" s="99" customFormat="1" ht="33.6" x14ac:dyDescent="0.3">
      <c r="A5" s="98" t="s">
        <v>60</v>
      </c>
    </row>
    <row r="6" spans="1:2" s="99" customFormat="1" ht="33.6" x14ac:dyDescent="0.3">
      <c r="A6" s="98" t="s">
        <v>61</v>
      </c>
    </row>
    <row r="7" spans="1:2" s="99" customFormat="1" ht="33.6" x14ac:dyDescent="0.3">
      <c r="A7" s="98" t="s">
        <v>62</v>
      </c>
    </row>
    <row r="8" spans="1:2" s="99" customFormat="1" ht="16.8" x14ac:dyDescent="0.3">
      <c r="A8" s="100" t="s">
        <v>63</v>
      </c>
    </row>
    <row r="9" spans="1:2" s="99" customFormat="1" ht="33.6" x14ac:dyDescent="0.3">
      <c r="A9" s="101" t="s">
        <v>93</v>
      </c>
    </row>
    <row r="10" spans="1:2" s="99" customFormat="1" hidden="1" x14ac:dyDescent="0.3">
      <c r="A10" s="146" t="s">
        <v>94</v>
      </c>
      <c r="B10" s="146"/>
    </row>
    <row r="11" spans="1:2" hidden="1" x14ac:dyDescent="0.35">
      <c r="A11" s="146" t="s">
        <v>95</v>
      </c>
      <c r="B11" s="146"/>
    </row>
    <row r="12" spans="1:2" x14ac:dyDescent="0.35">
      <c r="A12" s="146" t="s">
        <v>96</v>
      </c>
      <c r="B12" s="146"/>
    </row>
    <row r="13" spans="1:2" x14ac:dyDescent="0.35">
      <c r="A13" s="146" t="s">
        <v>97</v>
      </c>
      <c r="B13" s="146"/>
    </row>
  </sheetData>
  <mergeCells count="4">
    <mergeCell ref="A10:B10"/>
    <mergeCell ref="A11:B11"/>
    <mergeCell ref="A12:B12"/>
    <mergeCell ref="A13:B13"/>
  </mergeCells>
  <pageMargins left="0.7" right="0.7" top="0.75" bottom="0.75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A20" sqref="A20:J20"/>
    </sheetView>
  </sheetViews>
  <sheetFormatPr defaultColWidth="9.109375" defaultRowHeight="13.8" x14ac:dyDescent="0.25"/>
  <cols>
    <col min="1" max="1" width="36.33203125" style="6" customWidth="1"/>
    <col min="2" max="6" width="9.109375" style="6"/>
    <col min="7" max="8" width="10.6640625" style="6" customWidth="1"/>
    <col min="9" max="9" width="9.5546875" style="6" customWidth="1"/>
    <col min="10" max="16384" width="9.109375" style="6"/>
  </cols>
  <sheetData>
    <row r="2" spans="1:10" x14ac:dyDescent="0.25">
      <c r="A2" s="11" t="s">
        <v>79</v>
      </c>
    </row>
    <row r="3" spans="1:10" ht="15.6" x14ac:dyDescent="0.3">
      <c r="A3" s="8"/>
      <c r="B3" s="8"/>
      <c r="C3" s="147" t="s">
        <v>78</v>
      </c>
      <c r="D3" s="147"/>
      <c r="E3" s="147" t="s">
        <v>65</v>
      </c>
      <c r="F3" s="147"/>
      <c r="G3" s="147" t="s">
        <v>66</v>
      </c>
      <c r="H3" s="147"/>
      <c r="I3" s="147" t="s">
        <v>67</v>
      </c>
      <c r="J3" s="147"/>
    </row>
    <row r="4" spans="1:10" ht="15.6" x14ac:dyDescent="0.3">
      <c r="A4" s="8"/>
      <c r="B4" s="8"/>
      <c r="C4" s="9" t="s">
        <v>72</v>
      </c>
      <c r="D4" s="9" t="s">
        <v>73</v>
      </c>
      <c r="E4" s="9" t="s">
        <v>72</v>
      </c>
      <c r="F4" s="9" t="s">
        <v>73</v>
      </c>
      <c r="G4" s="9" t="s">
        <v>72</v>
      </c>
      <c r="H4" s="9" t="s">
        <v>73</v>
      </c>
      <c r="I4" s="9" t="s">
        <v>72</v>
      </c>
      <c r="J4" s="9" t="s">
        <v>73</v>
      </c>
    </row>
    <row r="5" spans="1:10" ht="15.6" x14ac:dyDescent="0.3">
      <c r="A5" s="8" t="s">
        <v>68</v>
      </c>
      <c r="B5" s="8" t="s">
        <v>71</v>
      </c>
      <c r="C5" s="8">
        <f>77*20/100</f>
        <v>15.4</v>
      </c>
      <c r="D5" s="8">
        <f>77*25/100</f>
        <v>19.25</v>
      </c>
      <c r="E5" s="8">
        <f>79*20/100</f>
        <v>15.8</v>
      </c>
      <c r="F5" s="8">
        <f>79*25/100</f>
        <v>19.75</v>
      </c>
      <c r="G5" s="8">
        <f>335*20/100</f>
        <v>67</v>
      </c>
      <c r="H5" s="8">
        <f>335*25/100</f>
        <v>83.75</v>
      </c>
      <c r="I5" s="8">
        <f>2350*20/100</f>
        <v>470</v>
      </c>
      <c r="J5" s="8">
        <f>2350*25/100</f>
        <v>587.5</v>
      </c>
    </row>
    <row r="6" spans="1:10" ht="15.6" x14ac:dyDescent="0.3">
      <c r="A6" s="8" t="s">
        <v>69</v>
      </c>
      <c r="B6" s="8" t="s">
        <v>74</v>
      </c>
      <c r="C6" s="8">
        <f>77*30/100</f>
        <v>23.1</v>
      </c>
      <c r="D6" s="8">
        <f>77*35/100</f>
        <v>26.95</v>
      </c>
      <c r="E6" s="8">
        <f>79*30/100</f>
        <v>23.7</v>
      </c>
      <c r="F6" s="8">
        <f>79*35/100</f>
        <v>27.65</v>
      </c>
      <c r="G6" s="8">
        <f>335*30/100</f>
        <v>100.5</v>
      </c>
      <c r="H6" s="8">
        <f>335*35/100</f>
        <v>117.25</v>
      </c>
      <c r="I6" s="8">
        <f>2350*30/100</f>
        <v>705</v>
      </c>
      <c r="J6" s="8">
        <f>2350*35/100</f>
        <v>822.5</v>
      </c>
    </row>
    <row r="7" spans="1:10" ht="15.6" x14ac:dyDescent="0.3">
      <c r="A7" s="8" t="s">
        <v>70</v>
      </c>
      <c r="B7" s="8" t="s">
        <v>75</v>
      </c>
      <c r="C7" s="8">
        <f>77*10/100</f>
        <v>7.7</v>
      </c>
      <c r="D7" s="8">
        <f>77*15/100</f>
        <v>11.55</v>
      </c>
      <c r="E7" s="8">
        <f>79*10/100</f>
        <v>7.9</v>
      </c>
      <c r="F7" s="8">
        <f>79*15/100</f>
        <v>11.85</v>
      </c>
      <c r="G7" s="8">
        <f>335*10/100</f>
        <v>33.5</v>
      </c>
      <c r="H7" s="8">
        <f>335*15/100</f>
        <v>50.25</v>
      </c>
      <c r="I7" s="8">
        <f>2350*10/100</f>
        <v>235</v>
      </c>
      <c r="J7" s="8">
        <f>2350*15/100</f>
        <v>352.5</v>
      </c>
    </row>
    <row r="8" spans="1:10" ht="15.6" x14ac:dyDescent="0.3">
      <c r="A8" s="8" t="s">
        <v>76</v>
      </c>
      <c r="B8" s="8" t="s">
        <v>77</v>
      </c>
      <c r="C8" s="8">
        <f>SUM(C5:C7)</f>
        <v>46.2</v>
      </c>
      <c r="D8" s="8">
        <f t="shared" ref="D8:J8" si="0">SUM(D5:D7)</f>
        <v>57.75</v>
      </c>
      <c r="E8" s="8">
        <f t="shared" si="0"/>
        <v>47.4</v>
      </c>
      <c r="F8" s="8">
        <f t="shared" si="0"/>
        <v>59.25</v>
      </c>
      <c r="G8" s="8">
        <f t="shared" si="0"/>
        <v>201</v>
      </c>
      <c r="H8" s="8">
        <f t="shared" si="0"/>
        <v>251.25</v>
      </c>
      <c r="I8" s="8">
        <f t="shared" si="0"/>
        <v>1410</v>
      </c>
      <c r="J8" s="8">
        <f t="shared" si="0"/>
        <v>1762.5</v>
      </c>
    </row>
    <row r="9" spans="1:10" x14ac:dyDescent="0.25">
      <c r="C9" s="7"/>
    </row>
    <row r="10" spans="1:10" x14ac:dyDescent="0.25">
      <c r="A10" s="6" t="s">
        <v>80</v>
      </c>
    </row>
    <row r="11" spans="1:10" ht="15.6" x14ac:dyDescent="0.3">
      <c r="A11" s="8"/>
      <c r="B11" s="8"/>
      <c r="C11" s="147" t="s">
        <v>78</v>
      </c>
      <c r="D11" s="147"/>
      <c r="E11" s="147" t="s">
        <v>65</v>
      </c>
      <c r="F11" s="147"/>
      <c r="G11" s="147" t="s">
        <v>66</v>
      </c>
      <c r="H11" s="147"/>
      <c r="I11" s="147" t="s">
        <v>67</v>
      </c>
      <c r="J11" s="147"/>
    </row>
    <row r="12" spans="1:10" ht="15.6" x14ac:dyDescent="0.3">
      <c r="A12" s="8"/>
      <c r="B12" s="8"/>
      <c r="C12" s="10" t="s">
        <v>72</v>
      </c>
      <c r="D12" s="10" t="s">
        <v>73</v>
      </c>
      <c r="E12" s="10" t="s">
        <v>72</v>
      </c>
      <c r="F12" s="10" t="s">
        <v>73</v>
      </c>
      <c r="G12" s="10" t="s">
        <v>72</v>
      </c>
      <c r="H12" s="10" t="s">
        <v>73</v>
      </c>
      <c r="I12" s="10" t="s">
        <v>72</v>
      </c>
      <c r="J12" s="10" t="s">
        <v>73</v>
      </c>
    </row>
    <row r="13" spans="1:10" ht="15.6" x14ac:dyDescent="0.3">
      <c r="A13" s="8" t="s">
        <v>68</v>
      </c>
      <c r="B13" s="8" t="s">
        <v>71</v>
      </c>
      <c r="C13" s="8">
        <f>90*20/100</f>
        <v>18</v>
      </c>
      <c r="D13" s="8">
        <f>90*25/100</f>
        <v>22.5</v>
      </c>
      <c r="E13" s="8">
        <f>92*20/100</f>
        <v>18.399999999999999</v>
      </c>
      <c r="F13" s="8">
        <f>92*25/100</f>
        <v>23</v>
      </c>
      <c r="G13" s="8">
        <f>383*20/100</f>
        <v>76.599999999999994</v>
      </c>
      <c r="H13" s="8">
        <f>383*25/100</f>
        <v>95.75</v>
      </c>
      <c r="I13" s="8">
        <f>2720*20/100</f>
        <v>544</v>
      </c>
      <c r="J13" s="8">
        <f>2350*25/100</f>
        <v>587.5</v>
      </c>
    </row>
    <row r="14" spans="1:10" ht="15.6" x14ac:dyDescent="0.3">
      <c r="A14" s="8" t="s">
        <v>69</v>
      </c>
      <c r="B14" s="8" t="s">
        <v>74</v>
      </c>
      <c r="C14" s="8">
        <f>90*30/100</f>
        <v>27</v>
      </c>
      <c r="D14" s="8">
        <f>90*35/100</f>
        <v>31.5</v>
      </c>
      <c r="E14" s="8">
        <f>92*30/100</f>
        <v>27.6</v>
      </c>
      <c r="F14" s="8">
        <f>92*35/100</f>
        <v>32.200000000000003</v>
      </c>
      <c r="G14" s="8">
        <f>383*30/100</f>
        <v>114.9</v>
      </c>
      <c r="H14" s="8">
        <f>383*35/100</f>
        <v>134.05000000000001</v>
      </c>
      <c r="I14" s="8">
        <f>2720*30/100</f>
        <v>816</v>
      </c>
      <c r="J14" s="8">
        <f>2350*35/100</f>
        <v>822.5</v>
      </c>
    </row>
    <row r="15" spans="1:10" ht="15.6" x14ac:dyDescent="0.3">
      <c r="A15" s="8" t="s">
        <v>70</v>
      </c>
      <c r="B15" s="8" t="s">
        <v>75</v>
      </c>
      <c r="C15" s="8">
        <f>90*10/100</f>
        <v>9</v>
      </c>
      <c r="D15" s="8">
        <f>90*15/100</f>
        <v>13.5</v>
      </c>
      <c r="E15" s="8">
        <f>92*10/100</f>
        <v>9.1999999999999993</v>
      </c>
      <c r="F15" s="8">
        <f>92*15/100</f>
        <v>13.8</v>
      </c>
      <c r="G15" s="8">
        <f>383*10/100</f>
        <v>38.299999999999997</v>
      </c>
      <c r="H15" s="8">
        <f>383*15/100</f>
        <v>57.45</v>
      </c>
      <c r="I15" s="8">
        <f>2720*10/100</f>
        <v>272</v>
      </c>
      <c r="J15" s="8">
        <f>2720*15/100</f>
        <v>408</v>
      </c>
    </row>
    <row r="16" spans="1:10" ht="15.6" x14ac:dyDescent="0.3">
      <c r="A16" s="8" t="s">
        <v>76</v>
      </c>
      <c r="B16" s="8" t="s">
        <v>77</v>
      </c>
      <c r="C16" s="8">
        <f>SUM(C13:C15)</f>
        <v>54</v>
      </c>
      <c r="D16" s="8">
        <f t="shared" ref="D16:J16" si="1">SUM(D13:D15)</f>
        <v>67.5</v>
      </c>
      <c r="E16" s="8">
        <f t="shared" si="1"/>
        <v>55.2</v>
      </c>
      <c r="F16" s="8">
        <f t="shared" si="1"/>
        <v>69</v>
      </c>
      <c r="G16" s="8">
        <f t="shared" si="1"/>
        <v>229.8</v>
      </c>
      <c r="H16" s="8">
        <f t="shared" si="1"/>
        <v>287.25</v>
      </c>
      <c r="I16" s="8">
        <f t="shared" si="1"/>
        <v>1632</v>
      </c>
      <c r="J16" s="8">
        <f t="shared" si="1"/>
        <v>1818</v>
      </c>
    </row>
    <row r="17" spans="1:10" x14ac:dyDescent="0.25">
      <c r="C17" s="6">
        <v>60.42</v>
      </c>
      <c r="E17" s="6">
        <v>63.65</v>
      </c>
      <c r="G17" s="6">
        <v>245.7</v>
      </c>
      <c r="I17" s="6">
        <v>1827.17</v>
      </c>
    </row>
    <row r="20" spans="1:10" ht="83.25" customHeight="1" x14ac:dyDescent="0.25">
      <c r="A20" s="148" t="s">
        <v>81</v>
      </c>
      <c r="B20" s="148"/>
      <c r="C20" s="148"/>
      <c r="D20" s="148"/>
      <c r="E20" s="148"/>
      <c r="F20" s="148"/>
      <c r="G20" s="148"/>
      <c r="H20" s="148"/>
      <c r="I20" s="148"/>
      <c r="J20" s="148"/>
    </row>
    <row r="21" spans="1:10" ht="15.6" x14ac:dyDescent="0.3">
      <c r="A21" s="149"/>
      <c r="B21" s="150"/>
      <c r="C21" s="147" t="s">
        <v>78</v>
      </c>
      <c r="D21" s="147"/>
      <c r="E21" s="147" t="s">
        <v>65</v>
      </c>
      <c r="F21" s="147"/>
      <c r="G21" s="147" t="s">
        <v>66</v>
      </c>
      <c r="H21" s="147"/>
      <c r="I21" s="147" t="s">
        <v>67</v>
      </c>
      <c r="J21" s="147"/>
    </row>
    <row r="22" spans="1:10" ht="15.6" x14ac:dyDescent="0.3">
      <c r="A22" s="147"/>
      <c r="B22" s="147"/>
      <c r="C22" s="10" t="s">
        <v>72</v>
      </c>
      <c r="D22" s="10" t="s">
        <v>73</v>
      </c>
      <c r="E22" s="10" t="s">
        <v>72</v>
      </c>
      <c r="F22" s="10" t="s">
        <v>73</v>
      </c>
      <c r="G22" s="10" t="s">
        <v>72</v>
      </c>
      <c r="H22" s="10" t="s">
        <v>73</v>
      </c>
      <c r="I22" s="10" t="s">
        <v>72</v>
      </c>
      <c r="J22" s="10" t="s">
        <v>73</v>
      </c>
    </row>
    <row r="23" spans="1:10" ht="45" customHeight="1" x14ac:dyDescent="0.25">
      <c r="A23" s="152" t="s">
        <v>83</v>
      </c>
      <c r="B23" s="152"/>
      <c r="C23" s="12">
        <v>46.2</v>
      </c>
      <c r="D23" s="12">
        <v>57.75</v>
      </c>
      <c r="E23" s="12">
        <v>47.4</v>
      </c>
      <c r="F23" s="12">
        <v>59.25</v>
      </c>
      <c r="G23" s="12">
        <v>201</v>
      </c>
      <c r="H23" s="12">
        <v>251.25</v>
      </c>
      <c r="I23" s="12">
        <v>1410</v>
      </c>
      <c r="J23" s="12">
        <v>1762.5</v>
      </c>
    </row>
    <row r="24" spans="1:10" ht="45" customHeight="1" x14ac:dyDescent="0.25">
      <c r="A24" s="152" t="s">
        <v>84</v>
      </c>
      <c r="B24" s="152"/>
      <c r="C24" s="12">
        <v>54</v>
      </c>
      <c r="D24" s="12">
        <v>67.5</v>
      </c>
      <c r="E24" s="12">
        <v>55.2</v>
      </c>
      <c r="F24" s="12">
        <v>69</v>
      </c>
      <c r="G24" s="12">
        <v>229.8</v>
      </c>
      <c r="H24" s="12">
        <v>287.25</v>
      </c>
      <c r="I24" s="12">
        <v>1632</v>
      </c>
      <c r="J24" s="12">
        <v>1818</v>
      </c>
    </row>
    <row r="25" spans="1:10" ht="45" customHeight="1" x14ac:dyDescent="0.25">
      <c r="A25" s="152" t="s">
        <v>82</v>
      </c>
      <c r="B25" s="152"/>
      <c r="C25" s="151">
        <v>60.42</v>
      </c>
      <c r="D25" s="151"/>
      <c r="E25" s="151">
        <v>63.65</v>
      </c>
      <c r="F25" s="151"/>
      <c r="G25" s="151">
        <v>245.7</v>
      </c>
      <c r="H25" s="151"/>
      <c r="I25" s="151">
        <v>1827.17</v>
      </c>
      <c r="J25" s="151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ТИТУЛ!</vt:lpstr>
      <vt:lpstr>титул (2)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библиография!Область_печати</vt:lpstr>
      <vt:lpstr>'на выход'!Область_печати</vt:lpstr>
      <vt:lpstr>'сводки по продуктам'!Область_печати</vt:lpstr>
      <vt:lpstr>'титул (2)'!Область_печати</vt:lpstr>
      <vt:lpstr>'ТИТУЛ!'!Область_печати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Людмила Серикова</cp:lastModifiedBy>
  <cp:lastPrinted>2025-05-27T11:48:56Z</cp:lastPrinted>
  <dcterms:created xsi:type="dcterms:W3CDTF">2020-10-25T16:40:18Z</dcterms:created>
  <dcterms:modified xsi:type="dcterms:W3CDTF">2025-06-03T11:08:37Z</dcterms:modified>
</cp:coreProperties>
</file>